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omments2.xml" ContentType="application/vnd.openxmlformats-officedocument.spreadsheetml.comment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D:\5 เพจสื่อบ้านครูปุยฝ้าย ปพ.5-6\โรงเรียน\กลุ่ม VP3_1\2567\3 มีนาคม 2567\VP3.1017   บ้านงิ้วมีชัย   P100   M\"/>
    </mc:Choice>
  </mc:AlternateContent>
  <workbookProtection workbookAlgorithmName="SHA-512" workbookHashValue="uG5t0ojafep8S/HVE7Jt3AwbF4J8rJo0L0fpxwyJA1PJLsIDOqcY/IJPd2mSWwzDj9wkDmXww7h/BxVmd8nDuA==" workbookSaltValue="rttXaMVYLp5wiCZD8rmxYw==" workbookSpinCount="100000" lockStructure="1"/>
  <bookViews>
    <workbookView xWindow="0" yWindow="0" windowWidth="20400" windowHeight="8475" tabRatio="867"/>
  </bookViews>
  <sheets>
    <sheet name="Home" sheetId="82" r:id="rId1"/>
    <sheet name="Menu" sheetId="85" r:id="rId2"/>
    <sheet name="ข้อมูลพื้นฐาน" sheetId="89" r:id="rId3"/>
    <sheet name="ข้อมูลนร.1" sheetId="5" r:id="rId4"/>
    <sheet name="ข้อมูลนร.2" sheetId="11" r:id="rId5"/>
    <sheet name="ข้อมูลนร.3" sheetId="93" r:id="rId6"/>
    <sheet name="ข้อมูลนร.4" sheetId="94" r:id="rId7"/>
    <sheet name="ปพ5" sheetId="90" r:id="rId8"/>
    <sheet name="ปพ.6" sheetId="114" r:id="rId9"/>
    <sheet name="กำหนดรายวิชา" sheetId="96" r:id="rId10"/>
    <sheet name="SS" sheetId="17" state="hidden" r:id="rId11"/>
    <sheet name="พค" sheetId="97" r:id="rId12"/>
    <sheet name="มิย" sheetId="98" r:id="rId13"/>
    <sheet name="กค" sheetId="99" r:id="rId14"/>
    <sheet name="สค" sheetId="100" r:id="rId15"/>
    <sheet name="กย" sheetId="101" r:id="rId16"/>
    <sheet name="ตค" sheetId="102" r:id="rId17"/>
    <sheet name="พย" sheetId="103" r:id="rId18"/>
    <sheet name="ธค" sheetId="104" r:id="rId19"/>
    <sheet name="มค" sheetId="105" r:id="rId20"/>
    <sheet name="กพ" sheetId="106" r:id="rId21"/>
    <sheet name="มีค" sheetId="107" r:id="rId22"/>
    <sheet name="สรุปเวลาเรียน" sheetId="108" r:id="rId23"/>
    <sheet name="ไทย" sheetId="28" r:id="rId24"/>
    <sheet name="คณิต" sheetId="59" r:id="rId25"/>
    <sheet name="วิทย์" sheetId="60" r:id="rId26"/>
    <sheet name="สังคม" sheetId="62" r:id="rId27"/>
    <sheet name="ประวัติ" sheetId="64" r:id="rId28"/>
    <sheet name="สุขศึกษา" sheetId="65" r:id="rId29"/>
    <sheet name="ศิลปะ" sheetId="66" r:id="rId30"/>
    <sheet name="การงาน" sheetId="63" r:id="rId31"/>
    <sheet name="Eพฐ" sheetId="61" r:id="rId32"/>
    <sheet name="พต.1" sheetId="67" r:id="rId33"/>
    <sheet name="พต.2" sheetId="70" r:id="rId34"/>
    <sheet name="พต.3" sheetId="69" r:id="rId35"/>
    <sheet name="พต.4" sheetId="68" r:id="rId36"/>
    <sheet name="พต.5" sheetId="71" r:id="rId37"/>
    <sheet name="การอ่าน" sheetId="52" r:id="rId38"/>
    <sheet name="คุณลักษณะ" sheetId="51" r:id="rId39"/>
    <sheet name="พัฒนาผู้เรียน" sheetId="73" r:id="rId40"/>
    <sheet name="Pสรุปปลายปี1" sheetId="109" r:id="rId41"/>
    <sheet name="Pสรุปปลายปี2" sheetId="112" r:id="rId42"/>
    <sheet name="Pสรุปปลายปี3" sheetId="110" r:id="rId43"/>
    <sheet name="Pสรุปปลายปี4" sheetId="75" r:id="rId44"/>
    <sheet name="Pสรุปเกรด" sheetId="74" r:id="rId45"/>
    <sheet name="Pสรุปแยก" sheetId="76" r:id="rId46"/>
    <sheet name="Pการอ่าน" sheetId="56" r:id="rId47"/>
    <sheet name="Pคุณลักษณะฯ " sheetId="54" r:id="rId48"/>
    <sheet name="Pพัฒนาผู้เรียน " sheetId="113" r:id="rId49"/>
    <sheet name="Pแผนภูมิ" sheetId="81" r:id="rId50"/>
    <sheet name="Pแผนภูมิ2" sheetId="88" r:id="rId51"/>
    <sheet name="คำอธิบายคุณลักษณะ" sheetId="46" r:id="rId52"/>
    <sheet name="รูปแบบรายงาน" sheetId="95" r:id="rId53"/>
    <sheet name="Sheet1" sheetId="47" state="hidden" r:id="rId54"/>
  </sheets>
  <externalReferences>
    <externalReference r:id="rId55"/>
  </externalReferences>
  <definedNames>
    <definedName name="_xlnm._FilterDatabase" localSheetId="22" hidden="1">สรุปเวลาเรียน!$B$3:$W$44</definedName>
    <definedName name="monthname">[1]หน้าหลัก!$AF$6:$AF$17</definedName>
    <definedName name="_xlnm.Print_Area" localSheetId="31">Eพฐ!$B$2:$BT$42</definedName>
    <definedName name="_xlnm.Print_Area" localSheetId="46">Pการอ่าน!$D$3:$N$44</definedName>
    <definedName name="_xlnm.Print_Area" localSheetId="47">'Pคุณลักษณะฯ '!$D$3:$Z$45</definedName>
    <definedName name="_xlnm.Print_Area" localSheetId="49">Pแผนภูมิ!$D$3:$S$28</definedName>
    <definedName name="_xlnm.Print_Area" localSheetId="50">Pแผนภูมิ2!$D$3:$I$40</definedName>
    <definedName name="_xlnm.Print_Area" localSheetId="48">'Pพัฒนาผู้เรียน '!$D$3:$K$41</definedName>
    <definedName name="_xlnm.Print_Area" localSheetId="44">Pสรุปเกรด!$D$3:$U$41</definedName>
    <definedName name="_xlnm.Print_Area" localSheetId="40">Pสรุปปลายปี1!$D$3:$BL$45</definedName>
    <definedName name="_xlnm.Print_Area" localSheetId="41">Pสรุปปลายปี2!$D$3:$BL$45</definedName>
    <definedName name="_xlnm.Print_Area" localSheetId="42">Pสรุปปลายปี3!$D$3:$BL$45</definedName>
    <definedName name="_xlnm.Print_Area" localSheetId="43">Pสรุปปลายปี4!$D$3:$U$42</definedName>
    <definedName name="_xlnm.Print_Area" localSheetId="45">Pสรุปแยก!$D$2:$M$30</definedName>
    <definedName name="_xlnm.Print_Area" localSheetId="13">กค!$D$3:$AO$44</definedName>
    <definedName name="_xlnm.Print_Area" localSheetId="20">กพ!$D$3:$AO$44</definedName>
    <definedName name="_xlnm.Print_Area" localSheetId="15">กย!$D$3:$AO$44</definedName>
    <definedName name="_xlnm.Print_Area" localSheetId="30">การงาน!$B$2:$BT$42</definedName>
    <definedName name="_xlnm.Print_Area" localSheetId="37">การอ่าน!$D$3:$N$43</definedName>
    <definedName name="_xlnm.Print_Area" localSheetId="9">กำหนดรายวิชา!$D$3:$M$26</definedName>
    <definedName name="_xlnm.Print_Area" localSheetId="4">ข้อมูลนร.2!$D$3:$J$41</definedName>
    <definedName name="_xlnm.Print_Area" localSheetId="5">ข้อมูลนร.3!$D$3:$I$41</definedName>
    <definedName name="_xlnm.Print_Area" localSheetId="6">ข้อมูลนร.4!$D$3:$J$41</definedName>
    <definedName name="_xlnm.Print_Area" localSheetId="24">คณิต!$B$2:$BT$42</definedName>
    <definedName name="_xlnm.Print_Area" localSheetId="51">คำอธิบายคุณลักษณะ!$E$3:$G$45</definedName>
    <definedName name="_xlnm.Print_Area" localSheetId="38">คุณลักษณะ!$D$3:$Z$44</definedName>
    <definedName name="_xlnm.Print_Area" localSheetId="16">ตค!$D$3:$AO$44</definedName>
    <definedName name="_xlnm.Print_Area" localSheetId="23">ไทย!$B$2:$BT$42</definedName>
    <definedName name="_xlnm.Print_Area" localSheetId="18">ธค!$D$3:$AO$44</definedName>
    <definedName name="_xlnm.Print_Area" localSheetId="8">ปพ.6!$D$3:$N$41</definedName>
    <definedName name="_xlnm.Print_Area" localSheetId="7">ปพ5!$D$3:$R$42</definedName>
    <definedName name="_xlnm.Print_Area" localSheetId="27">ประวัติ!$B$2:$BT$42</definedName>
    <definedName name="_xlnm.Print_Area" localSheetId="11">พค!$D$3:$AO$44</definedName>
    <definedName name="_xlnm.Print_Area" localSheetId="32">พต.1!$B$2:$BT$42</definedName>
    <definedName name="_xlnm.Print_Area" localSheetId="33">พต.2!$B$2:$BT$42</definedName>
    <definedName name="_xlnm.Print_Area" localSheetId="34">พต.3!$B$2:$BT$42</definedName>
    <definedName name="_xlnm.Print_Area" localSheetId="35">พต.4!$B$2:$BT$42</definedName>
    <definedName name="_xlnm.Print_Area" localSheetId="36">พต.5!$B$2:$BT$42</definedName>
    <definedName name="_xlnm.Print_Area" localSheetId="17">พย!$D$3:$AO$44</definedName>
    <definedName name="_xlnm.Print_Area" localSheetId="39">พัฒนาผู้เรียน!$D$3:$K$41</definedName>
    <definedName name="_xlnm.Print_Area" localSheetId="19">มค!$D$3:$AO$44</definedName>
    <definedName name="_xlnm.Print_Area" localSheetId="12">มิย!$D$3:$AO$44</definedName>
    <definedName name="_xlnm.Print_Area" localSheetId="21">มีค!$D$3:$AO$44</definedName>
    <definedName name="_xlnm.Print_Area" localSheetId="52">รูปแบบรายงาน!$E$3:$F$29</definedName>
    <definedName name="_xlnm.Print_Area" localSheetId="25">วิทย์!$B$2:$BT$42</definedName>
    <definedName name="_xlnm.Print_Area" localSheetId="29">ศิลปะ!$B$2:$BT$42</definedName>
    <definedName name="_xlnm.Print_Area" localSheetId="14">สค!$D$3:$AO$44</definedName>
    <definedName name="_xlnm.Print_Area" localSheetId="22">สรุปเวลาเรียน!$D$2:$W$44</definedName>
    <definedName name="_xlnm.Print_Area" localSheetId="26">สังคม!$B$2:$BT$42</definedName>
    <definedName name="_xlnm.Print_Area" localSheetId="28">สุขศึกษา!$B$2:$BT$42</definedName>
    <definedName name="_xlnm.Print_Titles" localSheetId="31">Eพฐ!$B:$F</definedName>
    <definedName name="_xlnm.Print_Titles" localSheetId="40">Pสรุปปลายปี1!$D:$D</definedName>
    <definedName name="_xlnm.Print_Titles" localSheetId="41">Pสรุปปลายปี2!$D:$D</definedName>
    <definedName name="_xlnm.Print_Titles" localSheetId="42">Pสรุปปลายปี3!$D:$D</definedName>
    <definedName name="_xlnm.Print_Titles" localSheetId="30">การงาน!$B:$F</definedName>
    <definedName name="_xlnm.Print_Titles" localSheetId="24">คณิต!$B:$F</definedName>
    <definedName name="_xlnm.Print_Titles" localSheetId="23">ไทย!$B:$F</definedName>
    <definedName name="_xlnm.Print_Titles" localSheetId="27">ประวัติ!$B:$F</definedName>
    <definedName name="_xlnm.Print_Titles" localSheetId="32">พต.1!$B:$F</definedName>
    <definedName name="_xlnm.Print_Titles" localSheetId="33">พต.2!$B:$F</definedName>
    <definedName name="_xlnm.Print_Titles" localSheetId="34">พต.3!$B:$F</definedName>
    <definedName name="_xlnm.Print_Titles" localSheetId="35">พต.4!$B:$F</definedName>
    <definedName name="_xlnm.Print_Titles" localSheetId="36">พต.5!$B:$F</definedName>
    <definedName name="_xlnm.Print_Titles" localSheetId="25">วิทย์!$B:$F</definedName>
    <definedName name="_xlnm.Print_Titles" localSheetId="29">ศิลปะ!$B:$F</definedName>
    <definedName name="_xlnm.Print_Titles" localSheetId="26">สังคม!$B:$F</definedName>
    <definedName name="_xlnm.Print_Titles" localSheetId="28">สุขศึกษา!$B:$F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8" i="71" l="1"/>
  <c r="BN9" i="71"/>
  <c r="BN10" i="71"/>
  <c r="BN11" i="71"/>
  <c r="BN12" i="71"/>
  <c r="BN13" i="71"/>
  <c r="BN14" i="71"/>
  <c r="BN15" i="71"/>
  <c r="BN16" i="71"/>
  <c r="BN17" i="71"/>
  <c r="BN18" i="71"/>
  <c r="BN19" i="71"/>
  <c r="BN20" i="71"/>
  <c r="BN21" i="71"/>
  <c r="BN22" i="71"/>
  <c r="BN23" i="71"/>
  <c r="BN24" i="71"/>
  <c r="BN25" i="71"/>
  <c r="BN26" i="71"/>
  <c r="BN27" i="71"/>
  <c r="BN28" i="71"/>
  <c r="BN29" i="71"/>
  <c r="BN30" i="71"/>
  <c r="BN31" i="71"/>
  <c r="BN32" i="71"/>
  <c r="BN33" i="71"/>
  <c r="BN34" i="71"/>
  <c r="BN35" i="71"/>
  <c r="BN36" i="71"/>
  <c r="BN37" i="71"/>
  <c r="BN38" i="71"/>
  <c r="BN39" i="71"/>
  <c r="BN40" i="71"/>
  <c r="BN41" i="71"/>
  <c r="BN7" i="71"/>
  <c r="BN8" i="68"/>
  <c r="BN9" i="68"/>
  <c r="BN10" i="68"/>
  <c r="BN11" i="68"/>
  <c r="BN12" i="68"/>
  <c r="BN13" i="68"/>
  <c r="BN14" i="68"/>
  <c r="BN15" i="68"/>
  <c r="BN16" i="68"/>
  <c r="BN17" i="68"/>
  <c r="BN18" i="68"/>
  <c r="BN19" i="68"/>
  <c r="BN20" i="68"/>
  <c r="BN21" i="68"/>
  <c r="BN22" i="68"/>
  <c r="BN23" i="68"/>
  <c r="BN24" i="68"/>
  <c r="BN25" i="68"/>
  <c r="BN26" i="68"/>
  <c r="BN27" i="68"/>
  <c r="BN28" i="68"/>
  <c r="BN29" i="68"/>
  <c r="BN30" i="68"/>
  <c r="BN31" i="68"/>
  <c r="BN32" i="68"/>
  <c r="BN33" i="68"/>
  <c r="BN34" i="68"/>
  <c r="BN35" i="68"/>
  <c r="BN36" i="68"/>
  <c r="BN37" i="68"/>
  <c r="BN38" i="68"/>
  <c r="BN39" i="68"/>
  <c r="BN40" i="68"/>
  <c r="BN41" i="68"/>
  <c r="BN7" i="68"/>
  <c r="BN8" i="69"/>
  <c r="BN9" i="69"/>
  <c r="BN10" i="69"/>
  <c r="BN11" i="69"/>
  <c r="BN12" i="69"/>
  <c r="BN13" i="69"/>
  <c r="BN14" i="69"/>
  <c r="BN15" i="69"/>
  <c r="BN16" i="69"/>
  <c r="BN17" i="69"/>
  <c r="BN18" i="69"/>
  <c r="BN19" i="69"/>
  <c r="BN20" i="69"/>
  <c r="BN21" i="69"/>
  <c r="BN22" i="69"/>
  <c r="BN23" i="69"/>
  <c r="BN24" i="69"/>
  <c r="BN25" i="69"/>
  <c r="BN26" i="69"/>
  <c r="BN27" i="69"/>
  <c r="BN28" i="69"/>
  <c r="BN29" i="69"/>
  <c r="BN30" i="69"/>
  <c r="BN31" i="69"/>
  <c r="BN32" i="69"/>
  <c r="BN33" i="69"/>
  <c r="BN34" i="69"/>
  <c r="BN35" i="69"/>
  <c r="BN36" i="69"/>
  <c r="BN37" i="69"/>
  <c r="BN38" i="69"/>
  <c r="BN39" i="69"/>
  <c r="BN40" i="69"/>
  <c r="BN41" i="69"/>
  <c r="BN7" i="69"/>
  <c r="BN8" i="70"/>
  <c r="BN9" i="70"/>
  <c r="BN10" i="70"/>
  <c r="BN11" i="70"/>
  <c r="BN12" i="70"/>
  <c r="BN13" i="70"/>
  <c r="BN14" i="70"/>
  <c r="BN15" i="70"/>
  <c r="BN16" i="70"/>
  <c r="BN17" i="70"/>
  <c r="BN18" i="70"/>
  <c r="BN19" i="70"/>
  <c r="BN20" i="70"/>
  <c r="BN21" i="70"/>
  <c r="BN22" i="70"/>
  <c r="BN23" i="70"/>
  <c r="BN24" i="70"/>
  <c r="BN25" i="70"/>
  <c r="BN26" i="70"/>
  <c r="BN27" i="70"/>
  <c r="BN28" i="70"/>
  <c r="BN29" i="70"/>
  <c r="BN30" i="70"/>
  <c r="BN31" i="70"/>
  <c r="BN32" i="70"/>
  <c r="BN33" i="70"/>
  <c r="BN34" i="70"/>
  <c r="BN35" i="70"/>
  <c r="BN36" i="70"/>
  <c r="BN37" i="70"/>
  <c r="BN38" i="70"/>
  <c r="BN39" i="70"/>
  <c r="BN40" i="70"/>
  <c r="BN41" i="70"/>
  <c r="BN7" i="70"/>
  <c r="BN8" i="67"/>
  <c r="BN9" i="67"/>
  <c r="BN10" i="67"/>
  <c r="BN11" i="67"/>
  <c r="BN12" i="67"/>
  <c r="BN13" i="67"/>
  <c r="BN14" i="67"/>
  <c r="BN15" i="67"/>
  <c r="BN16" i="67"/>
  <c r="BN17" i="67"/>
  <c r="BN18" i="67"/>
  <c r="BN19" i="67"/>
  <c r="BN20" i="67"/>
  <c r="BN21" i="67"/>
  <c r="BN22" i="67"/>
  <c r="BN23" i="67"/>
  <c r="BN24" i="67"/>
  <c r="BN25" i="67"/>
  <c r="BN26" i="67"/>
  <c r="BN27" i="67"/>
  <c r="BN28" i="67"/>
  <c r="BN29" i="67"/>
  <c r="BN30" i="67"/>
  <c r="BN31" i="67"/>
  <c r="BN32" i="67"/>
  <c r="BN33" i="67"/>
  <c r="BN34" i="67"/>
  <c r="BN35" i="67"/>
  <c r="BN36" i="67"/>
  <c r="BN37" i="67"/>
  <c r="BN38" i="67"/>
  <c r="BN39" i="67"/>
  <c r="BN40" i="67"/>
  <c r="BN41" i="67"/>
  <c r="BN7" i="67"/>
  <c r="BN8" i="61"/>
  <c r="BN9" i="61"/>
  <c r="BN10" i="61"/>
  <c r="BN11" i="61"/>
  <c r="BN12" i="61"/>
  <c r="BN13" i="61"/>
  <c r="BN14" i="61"/>
  <c r="BN15" i="61"/>
  <c r="BN16" i="61"/>
  <c r="BN17" i="61"/>
  <c r="BN18" i="61"/>
  <c r="BN19" i="61"/>
  <c r="BN20" i="61"/>
  <c r="BN21" i="61"/>
  <c r="BN22" i="61"/>
  <c r="BN23" i="61"/>
  <c r="BN24" i="61"/>
  <c r="BN25" i="61"/>
  <c r="BN26" i="61"/>
  <c r="BN27" i="61"/>
  <c r="BN28" i="61"/>
  <c r="BN29" i="61"/>
  <c r="BN30" i="61"/>
  <c r="BN31" i="61"/>
  <c r="BN32" i="61"/>
  <c r="BN33" i="61"/>
  <c r="BN34" i="61"/>
  <c r="BN35" i="61"/>
  <c r="BN36" i="61"/>
  <c r="BN37" i="61"/>
  <c r="BN38" i="61"/>
  <c r="BN39" i="61"/>
  <c r="BN40" i="61"/>
  <c r="BN41" i="61"/>
  <c r="BN42" i="61"/>
  <c r="BN7" i="61"/>
  <c r="BN8" i="63"/>
  <c r="BN9" i="63"/>
  <c r="BN10" i="63"/>
  <c r="BN11" i="63"/>
  <c r="BN12" i="63"/>
  <c r="BN13" i="63"/>
  <c r="BN14" i="63"/>
  <c r="BN15" i="63"/>
  <c r="BN16" i="63"/>
  <c r="BN17" i="63"/>
  <c r="BN18" i="63"/>
  <c r="BN19" i="63"/>
  <c r="BN20" i="63"/>
  <c r="BN21" i="63"/>
  <c r="BN22" i="63"/>
  <c r="BN23" i="63"/>
  <c r="BN24" i="63"/>
  <c r="BN25" i="63"/>
  <c r="BN26" i="63"/>
  <c r="BN27" i="63"/>
  <c r="BN28" i="63"/>
  <c r="BN29" i="63"/>
  <c r="BN30" i="63"/>
  <c r="BN31" i="63"/>
  <c r="BN32" i="63"/>
  <c r="BN33" i="63"/>
  <c r="BN34" i="63"/>
  <c r="BN35" i="63"/>
  <c r="BN36" i="63"/>
  <c r="BN37" i="63"/>
  <c r="BN38" i="63"/>
  <c r="BN39" i="63"/>
  <c r="BN40" i="63"/>
  <c r="BN41" i="63"/>
  <c r="BN7" i="63"/>
  <c r="BN8" i="66"/>
  <c r="BN9" i="66"/>
  <c r="BN10" i="66"/>
  <c r="BN11" i="66"/>
  <c r="BN12" i="66"/>
  <c r="BN13" i="66"/>
  <c r="BN14" i="66"/>
  <c r="BN15" i="66"/>
  <c r="BN16" i="66"/>
  <c r="BN17" i="66"/>
  <c r="BN18" i="66"/>
  <c r="BN19" i="66"/>
  <c r="BN20" i="66"/>
  <c r="BN21" i="66"/>
  <c r="BN22" i="66"/>
  <c r="BN23" i="66"/>
  <c r="BN24" i="66"/>
  <c r="BN25" i="66"/>
  <c r="BN26" i="66"/>
  <c r="BN27" i="66"/>
  <c r="BN28" i="66"/>
  <c r="BN29" i="66"/>
  <c r="BN30" i="66"/>
  <c r="BN31" i="66"/>
  <c r="BN32" i="66"/>
  <c r="BN33" i="66"/>
  <c r="BN34" i="66"/>
  <c r="BN35" i="66"/>
  <c r="BN36" i="66"/>
  <c r="BN37" i="66"/>
  <c r="BN38" i="66"/>
  <c r="BN39" i="66"/>
  <c r="BN40" i="66"/>
  <c r="BN41" i="66"/>
  <c r="BN7" i="66"/>
  <c r="BN8" i="65"/>
  <c r="BN9" i="65"/>
  <c r="BN10" i="65"/>
  <c r="BN11" i="65"/>
  <c r="BN12" i="65"/>
  <c r="BN13" i="65"/>
  <c r="BN14" i="65"/>
  <c r="BN15" i="65"/>
  <c r="BN16" i="65"/>
  <c r="BN17" i="65"/>
  <c r="BN18" i="65"/>
  <c r="BN19" i="65"/>
  <c r="BN20" i="65"/>
  <c r="BN21" i="65"/>
  <c r="BN22" i="65"/>
  <c r="BN23" i="65"/>
  <c r="BN24" i="65"/>
  <c r="BN25" i="65"/>
  <c r="BN26" i="65"/>
  <c r="BN27" i="65"/>
  <c r="BN28" i="65"/>
  <c r="BN29" i="65"/>
  <c r="BN30" i="65"/>
  <c r="BN31" i="65"/>
  <c r="BN32" i="65"/>
  <c r="BN33" i="65"/>
  <c r="BN34" i="65"/>
  <c r="BN35" i="65"/>
  <c r="BN36" i="65"/>
  <c r="BN37" i="65"/>
  <c r="BN38" i="65"/>
  <c r="BN39" i="65"/>
  <c r="BN40" i="65"/>
  <c r="BN41" i="65"/>
  <c r="BN7" i="65"/>
  <c r="BN8" i="64"/>
  <c r="BN9" i="64"/>
  <c r="BN10" i="64"/>
  <c r="BN11" i="64"/>
  <c r="BN12" i="64"/>
  <c r="BN13" i="64"/>
  <c r="BN14" i="64"/>
  <c r="BN15" i="64"/>
  <c r="BN16" i="64"/>
  <c r="BN17" i="64"/>
  <c r="BN18" i="64"/>
  <c r="BN19" i="64"/>
  <c r="BN20" i="64"/>
  <c r="BN21" i="64"/>
  <c r="BN22" i="64"/>
  <c r="BN23" i="64"/>
  <c r="BN24" i="64"/>
  <c r="BN25" i="64"/>
  <c r="BN26" i="64"/>
  <c r="BN27" i="64"/>
  <c r="BN28" i="64"/>
  <c r="BN29" i="64"/>
  <c r="BN30" i="64"/>
  <c r="BN31" i="64"/>
  <c r="BN32" i="64"/>
  <c r="BN33" i="64"/>
  <c r="BN34" i="64"/>
  <c r="BN35" i="64"/>
  <c r="BN36" i="64"/>
  <c r="BN37" i="64"/>
  <c r="BN38" i="64"/>
  <c r="BN39" i="64"/>
  <c r="BN40" i="64"/>
  <c r="BN41" i="64"/>
  <c r="BN7" i="64"/>
  <c r="BN8" i="60"/>
  <c r="BN9" i="60"/>
  <c r="BN10" i="60"/>
  <c r="BN11" i="60"/>
  <c r="BN12" i="60"/>
  <c r="BN13" i="60"/>
  <c r="BN14" i="60"/>
  <c r="BN15" i="60"/>
  <c r="BN16" i="60"/>
  <c r="BN17" i="60"/>
  <c r="BN18" i="60"/>
  <c r="BN19" i="60"/>
  <c r="BN20" i="60"/>
  <c r="BN21" i="60"/>
  <c r="BN22" i="60"/>
  <c r="BN23" i="60"/>
  <c r="BN24" i="60"/>
  <c r="BN25" i="60"/>
  <c r="BN26" i="60"/>
  <c r="BN27" i="60"/>
  <c r="BN28" i="60"/>
  <c r="BN29" i="60"/>
  <c r="BN30" i="60"/>
  <c r="BN31" i="60"/>
  <c r="BN32" i="60"/>
  <c r="BN33" i="60"/>
  <c r="BN34" i="60"/>
  <c r="BN35" i="60"/>
  <c r="BN36" i="60"/>
  <c r="BN37" i="60"/>
  <c r="BN38" i="60"/>
  <c r="BN39" i="60"/>
  <c r="BN40" i="60"/>
  <c r="BN41" i="60"/>
  <c r="BN7" i="60"/>
  <c r="BN8" i="59"/>
  <c r="BN9" i="59"/>
  <c r="BN10" i="59"/>
  <c r="BN11" i="59"/>
  <c r="BN12" i="59"/>
  <c r="BN13" i="59"/>
  <c r="BN14" i="59"/>
  <c r="BN15" i="59"/>
  <c r="BN16" i="59"/>
  <c r="BN17" i="59"/>
  <c r="BN18" i="59"/>
  <c r="BN19" i="59"/>
  <c r="BN20" i="59"/>
  <c r="BN21" i="59"/>
  <c r="BN22" i="59"/>
  <c r="BN23" i="59"/>
  <c r="BN24" i="59"/>
  <c r="BN25" i="59"/>
  <c r="BN26" i="59"/>
  <c r="BN27" i="59"/>
  <c r="BN28" i="59"/>
  <c r="BN29" i="59"/>
  <c r="BN30" i="59"/>
  <c r="BN31" i="59"/>
  <c r="BN32" i="59"/>
  <c r="BN33" i="59"/>
  <c r="BN34" i="59"/>
  <c r="BN35" i="59"/>
  <c r="BN36" i="59"/>
  <c r="BN37" i="59"/>
  <c r="BN38" i="59"/>
  <c r="BN39" i="59"/>
  <c r="BN40" i="59"/>
  <c r="BN41" i="59"/>
  <c r="BN7" i="59"/>
  <c r="BN8" i="28"/>
  <c r="BN9" i="28"/>
  <c r="BN10" i="28"/>
  <c r="BN11" i="28"/>
  <c r="BN12" i="28"/>
  <c r="BN13" i="28"/>
  <c r="BN14" i="28"/>
  <c r="BN15" i="28"/>
  <c r="BN16" i="28"/>
  <c r="BN17" i="28"/>
  <c r="BN18" i="28"/>
  <c r="BN19" i="28"/>
  <c r="BN20" i="28"/>
  <c r="BN21" i="28"/>
  <c r="BN22" i="28"/>
  <c r="BN23" i="28"/>
  <c r="BN24" i="28"/>
  <c r="BN25" i="28"/>
  <c r="BN26" i="28"/>
  <c r="BN27" i="28"/>
  <c r="BN28" i="28"/>
  <c r="BN29" i="28"/>
  <c r="BN30" i="28"/>
  <c r="BN31" i="28"/>
  <c r="BN32" i="28"/>
  <c r="BN33" i="28"/>
  <c r="BN34" i="28"/>
  <c r="BN35" i="28"/>
  <c r="BN36" i="28"/>
  <c r="BN37" i="28"/>
  <c r="BN38" i="28"/>
  <c r="BN39" i="28"/>
  <c r="BN40" i="28"/>
  <c r="BN41" i="28"/>
  <c r="BN7" i="28"/>
  <c r="Q11" i="108" l="1"/>
  <c r="V11" i="108" s="1"/>
  <c r="W11" i="108" s="1"/>
  <c r="R11" i="108"/>
  <c r="S11" i="108"/>
  <c r="T11" i="108"/>
  <c r="U11" i="108"/>
  <c r="Q12" i="108"/>
  <c r="V12" i="108" s="1"/>
  <c r="W12" i="108" s="1"/>
  <c r="R12" i="108"/>
  <c r="S12" i="108"/>
  <c r="T12" i="108"/>
  <c r="U12" i="108"/>
  <c r="Q13" i="108"/>
  <c r="R13" i="108"/>
  <c r="S13" i="108"/>
  <c r="T13" i="108"/>
  <c r="U13" i="108"/>
  <c r="V13" i="108"/>
  <c r="W13" i="108" s="1"/>
  <c r="Q14" i="108"/>
  <c r="V14" i="108" s="1"/>
  <c r="W14" i="108" s="1"/>
  <c r="R14" i="108"/>
  <c r="S14" i="108"/>
  <c r="T14" i="108"/>
  <c r="U14" i="108"/>
  <c r="Q15" i="108"/>
  <c r="R15" i="108"/>
  <c r="S15" i="108"/>
  <c r="T15" i="108"/>
  <c r="U15" i="108"/>
  <c r="V15" i="108"/>
  <c r="W15" i="108" s="1"/>
  <c r="Q16" i="108"/>
  <c r="V16" i="108" s="1"/>
  <c r="W16" i="108" s="1"/>
  <c r="R16" i="108"/>
  <c r="S16" i="108"/>
  <c r="T16" i="108"/>
  <c r="U16" i="108"/>
  <c r="Q17" i="108"/>
  <c r="R17" i="108"/>
  <c r="S17" i="108"/>
  <c r="T17" i="108"/>
  <c r="U17" i="108"/>
  <c r="V17" i="108"/>
  <c r="W17" i="108" s="1"/>
  <c r="Q18" i="108"/>
  <c r="V18" i="108" s="1"/>
  <c r="W18" i="108" s="1"/>
  <c r="R18" i="108"/>
  <c r="S18" i="108"/>
  <c r="T18" i="108"/>
  <c r="U18" i="108"/>
  <c r="Q19" i="108"/>
  <c r="R19" i="108"/>
  <c r="S19" i="108"/>
  <c r="T19" i="108"/>
  <c r="U19" i="108"/>
  <c r="V19" i="108"/>
  <c r="W19" i="108" s="1"/>
  <c r="Q20" i="108"/>
  <c r="V20" i="108" s="1"/>
  <c r="W20" i="108" s="1"/>
  <c r="R20" i="108"/>
  <c r="S20" i="108"/>
  <c r="T20" i="108"/>
  <c r="U20" i="108"/>
  <c r="Q21" i="108"/>
  <c r="R21" i="108"/>
  <c r="S21" i="108"/>
  <c r="T21" i="108"/>
  <c r="U21" i="108"/>
  <c r="V21" i="108"/>
  <c r="W21" i="108" s="1"/>
  <c r="Q22" i="108"/>
  <c r="V22" i="108" s="1"/>
  <c r="W22" i="108" s="1"/>
  <c r="R22" i="108"/>
  <c r="S22" i="108"/>
  <c r="T22" i="108"/>
  <c r="U22" i="108"/>
  <c r="Q23" i="108"/>
  <c r="R23" i="108"/>
  <c r="S23" i="108"/>
  <c r="T23" i="108"/>
  <c r="U23" i="108"/>
  <c r="V23" i="108"/>
  <c r="W23" i="108" s="1"/>
  <c r="Q24" i="108"/>
  <c r="V24" i="108" s="1"/>
  <c r="W24" i="108" s="1"/>
  <c r="R24" i="108"/>
  <c r="S24" i="108"/>
  <c r="T24" i="108"/>
  <c r="U24" i="108"/>
  <c r="Q25" i="108"/>
  <c r="R25" i="108"/>
  <c r="S25" i="108"/>
  <c r="T25" i="108"/>
  <c r="U25" i="108"/>
  <c r="V25" i="108"/>
  <c r="W25" i="108" s="1"/>
  <c r="Q26" i="108"/>
  <c r="V26" i="108" s="1"/>
  <c r="W26" i="108" s="1"/>
  <c r="R26" i="108"/>
  <c r="S26" i="108"/>
  <c r="T26" i="108"/>
  <c r="U26" i="108"/>
  <c r="Q27" i="108"/>
  <c r="R27" i="108"/>
  <c r="S27" i="108"/>
  <c r="T27" i="108"/>
  <c r="U27" i="108"/>
  <c r="V27" i="108"/>
  <c r="W27" i="108" s="1"/>
  <c r="Q28" i="108"/>
  <c r="V28" i="108" s="1"/>
  <c r="W28" i="108" s="1"/>
  <c r="R28" i="108"/>
  <c r="S28" i="108"/>
  <c r="T28" i="108"/>
  <c r="U28" i="108"/>
  <c r="Q29" i="108"/>
  <c r="R29" i="108"/>
  <c r="S29" i="108"/>
  <c r="T29" i="108"/>
  <c r="U29" i="108"/>
  <c r="V29" i="108"/>
  <c r="W29" i="108" s="1"/>
  <c r="Q30" i="108"/>
  <c r="V30" i="108" s="1"/>
  <c r="W30" i="108" s="1"/>
  <c r="R30" i="108"/>
  <c r="S30" i="108"/>
  <c r="T30" i="108"/>
  <c r="U30" i="108"/>
  <c r="Q31" i="108"/>
  <c r="R31" i="108"/>
  <c r="S31" i="108"/>
  <c r="T31" i="108"/>
  <c r="U31" i="108"/>
  <c r="V31" i="108"/>
  <c r="W31" i="108" s="1"/>
  <c r="Q32" i="108"/>
  <c r="V32" i="108" s="1"/>
  <c r="W32" i="108" s="1"/>
  <c r="R32" i="108"/>
  <c r="S32" i="108"/>
  <c r="T32" i="108"/>
  <c r="U32" i="108"/>
  <c r="Q33" i="108"/>
  <c r="R33" i="108"/>
  <c r="S33" i="108"/>
  <c r="T33" i="108"/>
  <c r="U33" i="108"/>
  <c r="V33" i="108"/>
  <c r="W33" i="108" s="1"/>
  <c r="Q34" i="108"/>
  <c r="V34" i="108" s="1"/>
  <c r="W34" i="108" s="1"/>
  <c r="R34" i="108"/>
  <c r="S34" i="108"/>
  <c r="T34" i="108"/>
  <c r="U34" i="108"/>
  <c r="Q35" i="108"/>
  <c r="R35" i="108"/>
  <c r="S35" i="108"/>
  <c r="T35" i="108"/>
  <c r="U35" i="108"/>
  <c r="V35" i="108"/>
  <c r="W35" i="108" s="1"/>
  <c r="Q36" i="108"/>
  <c r="V36" i="108" s="1"/>
  <c r="W36" i="108" s="1"/>
  <c r="R36" i="108"/>
  <c r="S36" i="108"/>
  <c r="T36" i="108"/>
  <c r="U36" i="108"/>
  <c r="Q37" i="108"/>
  <c r="R37" i="108"/>
  <c r="S37" i="108"/>
  <c r="T37" i="108"/>
  <c r="U37" i="108"/>
  <c r="V37" i="108"/>
  <c r="W37" i="108" s="1"/>
  <c r="Q38" i="108"/>
  <c r="V38" i="108" s="1"/>
  <c r="W38" i="108" s="1"/>
  <c r="R38" i="108"/>
  <c r="S38" i="108"/>
  <c r="T38" i="108"/>
  <c r="U38" i="108"/>
  <c r="Q39" i="108"/>
  <c r="R39" i="108"/>
  <c r="S39" i="108"/>
  <c r="T39" i="108"/>
  <c r="U39" i="108"/>
  <c r="V39" i="108"/>
  <c r="W39" i="108" s="1"/>
  <c r="Q40" i="108"/>
  <c r="V40" i="108" s="1"/>
  <c r="W40" i="108" s="1"/>
  <c r="R40" i="108"/>
  <c r="S40" i="108"/>
  <c r="T40" i="108"/>
  <c r="U40" i="108"/>
  <c r="Q41" i="108"/>
  <c r="R41" i="108"/>
  <c r="S41" i="108"/>
  <c r="T41" i="108"/>
  <c r="U41" i="108"/>
  <c r="V41" i="108"/>
  <c r="W41" i="108" s="1"/>
  <c r="Q42" i="108"/>
  <c r="V42" i="108" s="1"/>
  <c r="W42" i="108" s="1"/>
  <c r="R42" i="108"/>
  <c r="S42" i="108"/>
  <c r="T42" i="108"/>
  <c r="U42" i="108"/>
  <c r="Q43" i="108"/>
  <c r="R43" i="108"/>
  <c r="S43" i="108"/>
  <c r="T43" i="108"/>
  <c r="U43" i="108"/>
  <c r="V43" i="108"/>
  <c r="W43" i="108" s="1"/>
  <c r="Q44" i="108"/>
  <c r="V44" i="108" s="1"/>
  <c r="W44" i="108" s="1"/>
  <c r="R44" i="108"/>
  <c r="S44" i="108"/>
  <c r="T44" i="108"/>
  <c r="U44" i="108"/>
  <c r="W10" i="108"/>
  <c r="V10" i="108"/>
  <c r="Q10" i="108"/>
  <c r="J23" i="114" l="1"/>
  <c r="M22" i="114"/>
  <c r="L22" i="114"/>
  <c r="K22" i="114"/>
  <c r="J22" i="114"/>
  <c r="K19" i="114"/>
  <c r="K17" i="114"/>
  <c r="K15" i="114"/>
  <c r="M13" i="114"/>
  <c r="L13" i="114"/>
  <c r="K13" i="114"/>
  <c r="J13" i="114"/>
  <c r="M12" i="114"/>
  <c r="L12" i="114"/>
  <c r="K12" i="114"/>
  <c r="J12" i="114"/>
  <c r="J41" i="114"/>
  <c r="J40" i="114"/>
  <c r="H40" i="114"/>
  <c r="H41" i="114" s="1"/>
  <c r="K31" i="114" s="1"/>
  <c r="K39" i="114"/>
  <c r="H39" i="114"/>
  <c r="I38" i="114"/>
  <c r="J37" i="114"/>
  <c r="K36" i="114" s="1"/>
  <c r="M36" i="114"/>
  <c r="J34" i="114"/>
  <c r="M33" i="114" s="1"/>
  <c r="E26" i="114"/>
  <c r="D26" i="114"/>
  <c r="E25" i="114"/>
  <c r="D25" i="114"/>
  <c r="E24" i="114"/>
  <c r="D24" i="114"/>
  <c r="E23" i="114"/>
  <c r="D23" i="114"/>
  <c r="E22" i="114"/>
  <c r="D22" i="114"/>
  <c r="E20" i="114"/>
  <c r="D20" i="114"/>
  <c r="E19" i="114"/>
  <c r="D19" i="114"/>
  <c r="E18" i="114"/>
  <c r="D18" i="114"/>
  <c r="E17" i="114"/>
  <c r="D17" i="114"/>
  <c r="E16" i="114"/>
  <c r="D16" i="114"/>
  <c r="E15" i="114"/>
  <c r="D15" i="114"/>
  <c r="E14" i="114"/>
  <c r="D14" i="114"/>
  <c r="E13" i="114"/>
  <c r="D13" i="114"/>
  <c r="E12" i="114"/>
  <c r="D12" i="114"/>
  <c r="N7" i="114"/>
  <c r="J7" i="114"/>
  <c r="F7" i="114"/>
  <c r="F6" i="114"/>
  <c r="F5" i="114"/>
  <c r="F4" i="114"/>
  <c r="T41" i="75"/>
  <c r="L10" i="52"/>
  <c r="M10" i="52" s="1"/>
  <c r="L11" i="52"/>
  <c r="M11" i="52"/>
  <c r="L12" i="52"/>
  <c r="M12" i="52" s="1"/>
  <c r="L13" i="52"/>
  <c r="M13" i="52"/>
  <c r="L14" i="52"/>
  <c r="M14" i="52" s="1"/>
  <c r="L15" i="52"/>
  <c r="M15" i="52"/>
  <c r="L16" i="52"/>
  <c r="M16" i="52" s="1"/>
  <c r="L17" i="52"/>
  <c r="M17" i="52"/>
  <c r="L18" i="52"/>
  <c r="M18" i="52" s="1"/>
  <c r="L19" i="52"/>
  <c r="M19" i="52"/>
  <c r="L20" i="52"/>
  <c r="M20" i="52" s="1"/>
  <c r="L21" i="52"/>
  <c r="M21" i="52"/>
  <c r="L22" i="52"/>
  <c r="M22" i="52" s="1"/>
  <c r="L23" i="52"/>
  <c r="M23" i="52"/>
  <c r="L24" i="52"/>
  <c r="M24" i="52" s="1"/>
  <c r="L25" i="52"/>
  <c r="M25" i="52"/>
  <c r="L26" i="52"/>
  <c r="M26" i="52" s="1"/>
  <c r="L27" i="52"/>
  <c r="M27" i="52"/>
  <c r="L28" i="52"/>
  <c r="M28" i="52" s="1"/>
  <c r="L29" i="52"/>
  <c r="M29" i="52"/>
  <c r="L30" i="52"/>
  <c r="M30" i="52" s="1"/>
  <c r="L31" i="52"/>
  <c r="M31" i="52"/>
  <c r="L32" i="52"/>
  <c r="M32" i="52" s="1"/>
  <c r="L33" i="52"/>
  <c r="M33" i="52"/>
  <c r="L34" i="52"/>
  <c r="M34" i="52" s="1"/>
  <c r="L35" i="52"/>
  <c r="M35" i="52"/>
  <c r="L36" i="52"/>
  <c r="M36" i="52" s="1"/>
  <c r="L37" i="52"/>
  <c r="M37" i="52"/>
  <c r="L38" i="52"/>
  <c r="M38" i="52" s="1"/>
  <c r="L39" i="52"/>
  <c r="M39" i="52"/>
  <c r="L40" i="52"/>
  <c r="M40" i="52" s="1"/>
  <c r="L41" i="52"/>
  <c r="M41" i="52"/>
  <c r="L42" i="52"/>
  <c r="M42" i="52" s="1"/>
  <c r="L43" i="52"/>
  <c r="M43" i="52"/>
  <c r="M9" i="52"/>
  <c r="R10" i="52"/>
  <c r="R11" i="52"/>
  <c r="R12" i="52"/>
  <c r="R13" i="52"/>
  <c r="R14" i="52"/>
  <c r="R15" i="52"/>
  <c r="R16" i="52"/>
  <c r="R17" i="52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L9" i="52"/>
  <c r="R9" i="52"/>
  <c r="E2" i="71"/>
  <c r="E2" i="68"/>
  <c r="E2" i="69"/>
  <c r="E2" i="70"/>
  <c r="E2" i="67"/>
  <c r="E2" i="61"/>
  <c r="E2" i="63"/>
  <c r="E2" i="66"/>
  <c r="E2" i="65"/>
  <c r="E2" i="64"/>
  <c r="E2" i="62"/>
  <c r="E2" i="60"/>
  <c r="E2" i="59"/>
  <c r="E2" i="28"/>
  <c r="BL8" i="59"/>
  <c r="BP8" i="59"/>
  <c r="BL9" i="59"/>
  <c r="BP9" i="59"/>
  <c r="BL10" i="59"/>
  <c r="BP10" i="59"/>
  <c r="BL11" i="59"/>
  <c r="BP11" i="59"/>
  <c r="BL12" i="59"/>
  <c r="BP12" i="59"/>
  <c r="BL13" i="59"/>
  <c r="BP13" i="59"/>
  <c r="BL14" i="59"/>
  <c r="BP14" i="59"/>
  <c r="BL15" i="59"/>
  <c r="BP15" i="59"/>
  <c r="BL16" i="59"/>
  <c r="BP16" i="59"/>
  <c r="BL17" i="59"/>
  <c r="BP17" i="59"/>
  <c r="BL18" i="59"/>
  <c r="BP18" i="59"/>
  <c r="BL19" i="59"/>
  <c r="BP19" i="59"/>
  <c r="BL20" i="59"/>
  <c r="BP20" i="59"/>
  <c r="BL21" i="59"/>
  <c r="BP21" i="59"/>
  <c r="BL22" i="59"/>
  <c r="BP22" i="59"/>
  <c r="BL23" i="59"/>
  <c r="BP23" i="59"/>
  <c r="BL24" i="59"/>
  <c r="BP24" i="59"/>
  <c r="BL25" i="59"/>
  <c r="BP25" i="59"/>
  <c r="BL26" i="59"/>
  <c r="BO26" i="59"/>
  <c r="BP26" i="59"/>
  <c r="BL27" i="59"/>
  <c r="BP27" i="59"/>
  <c r="BL28" i="59"/>
  <c r="BP28" i="59"/>
  <c r="BL29" i="59"/>
  <c r="BP29" i="59"/>
  <c r="BL30" i="59"/>
  <c r="BP30" i="59"/>
  <c r="BL31" i="59"/>
  <c r="BP31" i="59"/>
  <c r="BL32" i="59"/>
  <c r="BP32" i="59"/>
  <c r="BL33" i="59"/>
  <c r="BP33" i="59"/>
  <c r="BL34" i="59"/>
  <c r="BP34" i="59"/>
  <c r="BL35" i="59"/>
  <c r="BP35" i="59"/>
  <c r="BL36" i="59"/>
  <c r="BP36" i="59"/>
  <c r="BL37" i="59"/>
  <c r="BP37" i="59"/>
  <c r="BL38" i="59"/>
  <c r="BP38" i="59"/>
  <c r="BL39" i="59"/>
  <c r="BP39" i="59"/>
  <c r="BL40" i="59"/>
  <c r="BP40" i="59"/>
  <c r="BL41" i="59"/>
  <c r="BP41" i="59"/>
  <c r="BL8" i="60"/>
  <c r="BP8" i="60"/>
  <c r="BL9" i="60"/>
  <c r="BP9" i="60"/>
  <c r="BL10" i="60"/>
  <c r="BP10" i="60"/>
  <c r="BL11" i="60"/>
  <c r="BP11" i="60"/>
  <c r="BL12" i="60"/>
  <c r="BP12" i="60"/>
  <c r="BL13" i="60"/>
  <c r="BP13" i="60"/>
  <c r="BL14" i="60"/>
  <c r="BP14" i="60"/>
  <c r="BL15" i="60"/>
  <c r="BP15" i="60"/>
  <c r="BL16" i="60"/>
  <c r="BP16" i="60"/>
  <c r="BL17" i="60"/>
  <c r="BP17" i="60"/>
  <c r="BL18" i="60"/>
  <c r="BP18" i="60"/>
  <c r="BL19" i="60"/>
  <c r="BP19" i="60"/>
  <c r="BL20" i="60"/>
  <c r="BP20" i="60"/>
  <c r="BL21" i="60"/>
  <c r="BP21" i="60"/>
  <c r="BL22" i="60"/>
  <c r="BP22" i="60"/>
  <c r="BL23" i="60"/>
  <c r="BP23" i="60"/>
  <c r="BL24" i="60"/>
  <c r="BP24" i="60"/>
  <c r="BL25" i="60"/>
  <c r="BP25" i="60"/>
  <c r="BL26" i="60"/>
  <c r="BP26" i="60"/>
  <c r="BL27" i="60"/>
  <c r="BP27" i="60"/>
  <c r="BL28" i="60"/>
  <c r="BP28" i="60"/>
  <c r="BL29" i="60"/>
  <c r="BP29" i="60"/>
  <c r="BL30" i="60"/>
  <c r="BP30" i="60"/>
  <c r="BL31" i="60"/>
  <c r="BP31" i="60"/>
  <c r="BL32" i="60"/>
  <c r="BP32" i="60"/>
  <c r="BL33" i="60"/>
  <c r="BP33" i="60"/>
  <c r="BL34" i="60"/>
  <c r="BP34" i="60"/>
  <c r="BL35" i="60"/>
  <c r="BP35" i="60"/>
  <c r="BL36" i="60"/>
  <c r="BP36" i="60"/>
  <c r="BL37" i="60"/>
  <c r="BP37" i="60"/>
  <c r="BL38" i="60"/>
  <c r="BP38" i="60"/>
  <c r="BL39" i="60"/>
  <c r="BP39" i="60"/>
  <c r="BL40" i="60"/>
  <c r="BP40" i="60"/>
  <c r="BL41" i="60"/>
  <c r="BP41" i="60"/>
  <c r="BL8" i="62"/>
  <c r="BP8" i="62"/>
  <c r="BL9" i="62"/>
  <c r="BP9" i="62"/>
  <c r="BL10" i="62"/>
  <c r="BP10" i="62"/>
  <c r="BL11" i="62"/>
  <c r="BP11" i="62"/>
  <c r="BL12" i="62"/>
  <c r="BP12" i="62"/>
  <c r="BL13" i="62"/>
  <c r="BP13" i="62"/>
  <c r="BL14" i="62"/>
  <c r="BP14" i="62"/>
  <c r="BL15" i="62"/>
  <c r="BP15" i="62"/>
  <c r="BL16" i="62"/>
  <c r="BP16" i="62"/>
  <c r="BL17" i="62"/>
  <c r="BP17" i="62"/>
  <c r="BL18" i="62"/>
  <c r="BP18" i="62"/>
  <c r="BL19" i="62"/>
  <c r="BP19" i="62"/>
  <c r="BL20" i="62"/>
  <c r="BP20" i="62"/>
  <c r="BI21" i="62"/>
  <c r="BL21" i="62"/>
  <c r="BP21" i="62"/>
  <c r="BI22" i="62"/>
  <c r="BJ22" i="62" s="1"/>
  <c r="BL22" i="62"/>
  <c r="BP22" i="62"/>
  <c r="BL23" i="62"/>
  <c r="BP23" i="62"/>
  <c r="BL24" i="62"/>
  <c r="BP24" i="62"/>
  <c r="BI25" i="62"/>
  <c r="BL25" i="62"/>
  <c r="BO25" i="62"/>
  <c r="BP25" i="62"/>
  <c r="BL26" i="62"/>
  <c r="BP26" i="62"/>
  <c r="BL27" i="62"/>
  <c r="BP27" i="62"/>
  <c r="BL28" i="62"/>
  <c r="BP28" i="62"/>
  <c r="BL29" i="62"/>
  <c r="BP29" i="62"/>
  <c r="BL30" i="62"/>
  <c r="BP30" i="62"/>
  <c r="BL31" i="62"/>
  <c r="BP31" i="62"/>
  <c r="BL32" i="62"/>
  <c r="BP32" i="62"/>
  <c r="BL33" i="62"/>
  <c r="BP33" i="62"/>
  <c r="BL34" i="62"/>
  <c r="BP34" i="62"/>
  <c r="BL35" i="62"/>
  <c r="BO35" i="62"/>
  <c r="BP35" i="62"/>
  <c r="BL36" i="62"/>
  <c r="BP36" i="62"/>
  <c r="BL37" i="62"/>
  <c r="BP37" i="62"/>
  <c r="BL38" i="62"/>
  <c r="BP38" i="62"/>
  <c r="BL39" i="62"/>
  <c r="BP39" i="62"/>
  <c r="BL40" i="62"/>
  <c r="BP40" i="62"/>
  <c r="BL41" i="62"/>
  <c r="BO41" i="62"/>
  <c r="BP41" i="62"/>
  <c r="BL8" i="64"/>
  <c r="BP8" i="64"/>
  <c r="BL9" i="64"/>
  <c r="BP9" i="64"/>
  <c r="BL10" i="64"/>
  <c r="BP10" i="64"/>
  <c r="BL11" i="64"/>
  <c r="BP11" i="64"/>
  <c r="BL12" i="64"/>
  <c r="BP12" i="64"/>
  <c r="BI13" i="64"/>
  <c r="BJ13" i="64" s="1"/>
  <c r="BL13" i="64"/>
  <c r="BO13" i="64"/>
  <c r="BP13" i="64"/>
  <c r="BL14" i="64"/>
  <c r="BP14" i="64"/>
  <c r="BL15" i="64"/>
  <c r="BP15" i="64"/>
  <c r="BL16" i="64"/>
  <c r="BP16" i="64"/>
  <c r="BI17" i="64"/>
  <c r="BJ17" i="64" s="1"/>
  <c r="BL17" i="64"/>
  <c r="BO17" i="64"/>
  <c r="BP17" i="64"/>
  <c r="BL18" i="64"/>
  <c r="BP18" i="64"/>
  <c r="BL19" i="64"/>
  <c r="BP19" i="64"/>
  <c r="BL20" i="64"/>
  <c r="BP20" i="64"/>
  <c r="BI21" i="64"/>
  <c r="BJ21" i="64" s="1"/>
  <c r="BL21" i="64"/>
  <c r="BO21" i="64"/>
  <c r="BP21" i="64"/>
  <c r="BL22" i="64"/>
  <c r="BP22" i="64"/>
  <c r="BL23" i="64"/>
  <c r="BP23" i="64"/>
  <c r="BL24" i="64"/>
  <c r="BP24" i="64"/>
  <c r="BI25" i="64"/>
  <c r="BJ25" i="64" s="1"/>
  <c r="BL25" i="64"/>
  <c r="BO25" i="64"/>
  <c r="BP25" i="64"/>
  <c r="BL26" i="64"/>
  <c r="BP26" i="64"/>
  <c r="BL27" i="64"/>
  <c r="BP27" i="64"/>
  <c r="BL28" i="64"/>
  <c r="BP28" i="64"/>
  <c r="BI29" i="64"/>
  <c r="BJ29" i="64" s="1"/>
  <c r="BL29" i="64"/>
  <c r="BO29" i="64"/>
  <c r="BP29" i="64"/>
  <c r="BL30" i="64"/>
  <c r="BP30" i="64"/>
  <c r="BL31" i="64"/>
  <c r="BP31" i="64"/>
  <c r="BL32" i="64"/>
  <c r="BP32" i="64"/>
  <c r="BI33" i="64"/>
  <c r="BJ33" i="64" s="1"/>
  <c r="BL33" i="64"/>
  <c r="BO33" i="64"/>
  <c r="BP33" i="64"/>
  <c r="BL34" i="64"/>
  <c r="BP34" i="64"/>
  <c r="BL35" i="64"/>
  <c r="BP35" i="64"/>
  <c r="BL36" i="64"/>
  <c r="BP36" i="64"/>
  <c r="BI37" i="64"/>
  <c r="BJ37" i="64" s="1"/>
  <c r="BL37" i="64"/>
  <c r="BO37" i="64"/>
  <c r="BP37" i="64"/>
  <c r="BL38" i="64"/>
  <c r="BP38" i="64"/>
  <c r="BL39" i="64"/>
  <c r="BP39" i="64"/>
  <c r="BL40" i="64"/>
  <c r="BP40" i="64"/>
  <c r="BI41" i="64"/>
  <c r="BJ41" i="64" s="1"/>
  <c r="BL41" i="64"/>
  <c r="BO41" i="64"/>
  <c r="BP41" i="64"/>
  <c r="BL8" i="65"/>
  <c r="BP8" i="65"/>
  <c r="BL9" i="65"/>
  <c r="BP9" i="65"/>
  <c r="BL10" i="65"/>
  <c r="BP10" i="65"/>
  <c r="BL11" i="65"/>
  <c r="BP11" i="65"/>
  <c r="BL12" i="65"/>
  <c r="BP12" i="65"/>
  <c r="BL13" i="65"/>
  <c r="BP13" i="65"/>
  <c r="BL14" i="65"/>
  <c r="BP14" i="65"/>
  <c r="BL15" i="65"/>
  <c r="BP15" i="65"/>
  <c r="BL16" i="65"/>
  <c r="BP16" i="65"/>
  <c r="BL17" i="65"/>
  <c r="BP17" i="65"/>
  <c r="BL18" i="65"/>
  <c r="BP18" i="65"/>
  <c r="BL19" i="65"/>
  <c r="BP19" i="65"/>
  <c r="BL20" i="65"/>
  <c r="BP20" i="65"/>
  <c r="BI21" i="65"/>
  <c r="BL21" i="65"/>
  <c r="BO21" i="65"/>
  <c r="BP21" i="65"/>
  <c r="BL22" i="65"/>
  <c r="BP22" i="65"/>
  <c r="BL23" i="65"/>
  <c r="BO23" i="65"/>
  <c r="BP23" i="65"/>
  <c r="BL24" i="65"/>
  <c r="BP24" i="65"/>
  <c r="BL25" i="65"/>
  <c r="BP25" i="65"/>
  <c r="BL26" i="65"/>
  <c r="BP26" i="65"/>
  <c r="BL27" i="65"/>
  <c r="BP27" i="65"/>
  <c r="BL28" i="65"/>
  <c r="BP28" i="65"/>
  <c r="BI29" i="65"/>
  <c r="BJ29" i="65" s="1"/>
  <c r="BL29" i="65"/>
  <c r="BP29" i="65"/>
  <c r="BL30" i="65"/>
  <c r="BP30" i="65"/>
  <c r="BL31" i="65"/>
  <c r="BP31" i="65"/>
  <c r="BL32" i="65"/>
  <c r="BP32" i="65"/>
  <c r="BI33" i="65"/>
  <c r="BJ33" i="65" s="1"/>
  <c r="BL33" i="65"/>
  <c r="BP33" i="65"/>
  <c r="BL34" i="65"/>
  <c r="BO34" i="65"/>
  <c r="BP34" i="65"/>
  <c r="BL35" i="65"/>
  <c r="BP35" i="65"/>
  <c r="BL36" i="65"/>
  <c r="BP36" i="65"/>
  <c r="BL37" i="65"/>
  <c r="BO37" i="65"/>
  <c r="BP37" i="65"/>
  <c r="BL38" i="65"/>
  <c r="BP38" i="65"/>
  <c r="BL39" i="65"/>
  <c r="BP39" i="65"/>
  <c r="BL40" i="65"/>
  <c r="BP40" i="65"/>
  <c r="BI41" i="65"/>
  <c r="BJ41" i="65" s="1"/>
  <c r="BL41" i="65"/>
  <c r="BP41" i="65"/>
  <c r="BQ41" i="65"/>
  <c r="BS41" i="65" s="1"/>
  <c r="BT41" i="65" s="1"/>
  <c r="BL8" i="66"/>
  <c r="BP8" i="66"/>
  <c r="BL9" i="66"/>
  <c r="BP9" i="66"/>
  <c r="BL10" i="66"/>
  <c r="BP10" i="66"/>
  <c r="BL11" i="66"/>
  <c r="BP11" i="66"/>
  <c r="BL12" i="66"/>
  <c r="BO12" i="66"/>
  <c r="BP12" i="66"/>
  <c r="BL13" i="66"/>
  <c r="BP13" i="66"/>
  <c r="BL14" i="66"/>
  <c r="BP14" i="66"/>
  <c r="BL15" i="66"/>
  <c r="BO15" i="66"/>
  <c r="BP15" i="66"/>
  <c r="BL16" i="66"/>
  <c r="BP16" i="66"/>
  <c r="BI17" i="66"/>
  <c r="BJ17" i="66" s="1"/>
  <c r="BL17" i="66"/>
  <c r="BP17" i="66"/>
  <c r="BL18" i="66"/>
  <c r="BP18" i="66"/>
  <c r="BL19" i="66"/>
  <c r="BP19" i="66"/>
  <c r="BL20" i="66"/>
  <c r="BO20" i="66"/>
  <c r="BP20" i="66"/>
  <c r="BL21" i="66"/>
  <c r="BP21" i="66"/>
  <c r="BL22" i="66"/>
  <c r="BP22" i="66"/>
  <c r="BL23" i="66"/>
  <c r="BO23" i="66"/>
  <c r="BP23" i="66"/>
  <c r="BL24" i="66"/>
  <c r="BP24" i="66"/>
  <c r="BI25" i="66"/>
  <c r="BJ25" i="66" s="1"/>
  <c r="BL25" i="66"/>
  <c r="BP25" i="66"/>
  <c r="BL26" i="66"/>
  <c r="BP26" i="66"/>
  <c r="BL27" i="66"/>
  <c r="BP27" i="66"/>
  <c r="BL28" i="66"/>
  <c r="BO28" i="66"/>
  <c r="BP28" i="66"/>
  <c r="BL29" i="66"/>
  <c r="BP29" i="66"/>
  <c r="BL30" i="66"/>
  <c r="BP30" i="66"/>
  <c r="BL31" i="66"/>
  <c r="BO31" i="66"/>
  <c r="BP31" i="66"/>
  <c r="BL32" i="66"/>
  <c r="BP32" i="66"/>
  <c r="BI33" i="66"/>
  <c r="BJ33" i="66" s="1"/>
  <c r="BL33" i="66"/>
  <c r="BP33" i="66"/>
  <c r="BL34" i="66"/>
  <c r="BP34" i="66"/>
  <c r="BL35" i="66"/>
  <c r="BP35" i="66"/>
  <c r="BL36" i="66"/>
  <c r="BO36" i="66"/>
  <c r="BP36" i="66"/>
  <c r="BL37" i="66"/>
  <c r="BP37" i="66"/>
  <c r="BL38" i="66"/>
  <c r="BP38" i="66"/>
  <c r="BL39" i="66"/>
  <c r="BO39" i="66"/>
  <c r="BP39" i="66"/>
  <c r="BL40" i="66"/>
  <c r="BP40" i="66"/>
  <c r="BI41" i="66"/>
  <c r="BJ41" i="66" s="1"/>
  <c r="BL41" i="66"/>
  <c r="BP41" i="66"/>
  <c r="BL8" i="63"/>
  <c r="BP8" i="63"/>
  <c r="BL9" i="63"/>
  <c r="BP9" i="63"/>
  <c r="BL10" i="63"/>
  <c r="BP10" i="63"/>
  <c r="BL11" i="63"/>
  <c r="BP11" i="63"/>
  <c r="BL12" i="63"/>
  <c r="BP12" i="63"/>
  <c r="BL13" i="63"/>
  <c r="BP13" i="63"/>
  <c r="BL14" i="63"/>
  <c r="BP14" i="63"/>
  <c r="BL15" i="63"/>
  <c r="BP15" i="63"/>
  <c r="BL16" i="63"/>
  <c r="BP16" i="63"/>
  <c r="BL17" i="63"/>
  <c r="BP17" i="63"/>
  <c r="BL18" i="63"/>
  <c r="BP18" i="63"/>
  <c r="BL19" i="63"/>
  <c r="BP19" i="63"/>
  <c r="BL20" i="63"/>
  <c r="BP20" i="63"/>
  <c r="BL21" i="63"/>
  <c r="BP21" i="63"/>
  <c r="BL22" i="63"/>
  <c r="BP22" i="63"/>
  <c r="BL23" i="63"/>
  <c r="BP23" i="63"/>
  <c r="BL24" i="63"/>
  <c r="BP24" i="63"/>
  <c r="BL25" i="63"/>
  <c r="BP25" i="63"/>
  <c r="BL26" i="63"/>
  <c r="BP26" i="63"/>
  <c r="BL27" i="63"/>
  <c r="BP27" i="63"/>
  <c r="BL28" i="63"/>
  <c r="BP28" i="63"/>
  <c r="BI29" i="63"/>
  <c r="BL29" i="63"/>
  <c r="BO29" i="63"/>
  <c r="BP29" i="63"/>
  <c r="BL30" i="63"/>
  <c r="BP30" i="63"/>
  <c r="BI31" i="63"/>
  <c r="BL31" i="63"/>
  <c r="BP31" i="63"/>
  <c r="BL32" i="63"/>
  <c r="BP32" i="63"/>
  <c r="BL33" i="63"/>
  <c r="BP33" i="63"/>
  <c r="BL34" i="63"/>
  <c r="BP34" i="63"/>
  <c r="BI35" i="63"/>
  <c r="BL35" i="63"/>
  <c r="BP35" i="63"/>
  <c r="BL36" i="63"/>
  <c r="BP36" i="63"/>
  <c r="BL37" i="63"/>
  <c r="BP37" i="63"/>
  <c r="BL38" i="63"/>
  <c r="BP38" i="63"/>
  <c r="BI39" i="63"/>
  <c r="BL39" i="63"/>
  <c r="BP39" i="63"/>
  <c r="BL40" i="63"/>
  <c r="BP40" i="63"/>
  <c r="BL41" i="63"/>
  <c r="BP41" i="63"/>
  <c r="BL8" i="61"/>
  <c r="BP8" i="61"/>
  <c r="BL9" i="61"/>
  <c r="BP9" i="61"/>
  <c r="BL10" i="61"/>
  <c r="BP10" i="61"/>
  <c r="BL11" i="61"/>
  <c r="BP11" i="61"/>
  <c r="BI12" i="61"/>
  <c r="BJ12" i="61" s="1"/>
  <c r="BL12" i="61"/>
  <c r="BO12" i="61"/>
  <c r="BP12" i="61"/>
  <c r="BL13" i="61"/>
  <c r="BP13" i="61"/>
  <c r="BL14" i="61"/>
  <c r="BP14" i="61"/>
  <c r="BL15" i="61"/>
  <c r="BP15" i="61"/>
  <c r="BI16" i="61"/>
  <c r="BJ16" i="61" s="1"/>
  <c r="BL16" i="61"/>
  <c r="BO16" i="61"/>
  <c r="BP16" i="61"/>
  <c r="BL17" i="61"/>
  <c r="BP17" i="61"/>
  <c r="BL18" i="61"/>
  <c r="BP18" i="61"/>
  <c r="BL19" i="61"/>
  <c r="BP19" i="61"/>
  <c r="BI20" i="61"/>
  <c r="BJ20" i="61" s="1"/>
  <c r="BL20" i="61"/>
  <c r="BO20" i="61"/>
  <c r="BP20" i="61"/>
  <c r="BL21" i="61"/>
  <c r="BP21" i="61"/>
  <c r="BL22" i="61"/>
  <c r="BP22" i="61"/>
  <c r="BL23" i="61"/>
  <c r="BP23" i="61"/>
  <c r="BI24" i="61"/>
  <c r="BJ24" i="61" s="1"/>
  <c r="BL24" i="61"/>
  <c r="BO24" i="61"/>
  <c r="BP24" i="61"/>
  <c r="BL25" i="61"/>
  <c r="BP25" i="61"/>
  <c r="BL26" i="61"/>
  <c r="BP26" i="61"/>
  <c r="BL27" i="61"/>
  <c r="BP27" i="61"/>
  <c r="BI28" i="61"/>
  <c r="BJ28" i="61" s="1"/>
  <c r="BL28" i="61"/>
  <c r="BO28" i="61"/>
  <c r="BP28" i="61"/>
  <c r="BL29" i="61"/>
  <c r="BP29" i="61"/>
  <c r="BL30" i="61"/>
  <c r="BP30" i="61"/>
  <c r="BL31" i="61"/>
  <c r="BP31" i="61"/>
  <c r="BI32" i="61"/>
  <c r="BJ32" i="61" s="1"/>
  <c r="BL32" i="61"/>
  <c r="BO32" i="61"/>
  <c r="BP32" i="61"/>
  <c r="BL33" i="61"/>
  <c r="BP33" i="61"/>
  <c r="BL34" i="61"/>
  <c r="BP34" i="61"/>
  <c r="BL35" i="61"/>
  <c r="BP35" i="61"/>
  <c r="BI36" i="61"/>
  <c r="BJ36" i="61" s="1"/>
  <c r="BL36" i="61"/>
  <c r="BO36" i="61"/>
  <c r="BP36" i="61"/>
  <c r="BL37" i="61"/>
  <c r="BP37" i="61"/>
  <c r="BL38" i="61"/>
  <c r="BP38" i="61"/>
  <c r="BL39" i="61"/>
  <c r="BP39" i="61"/>
  <c r="BI40" i="61"/>
  <c r="BJ40" i="61" s="1"/>
  <c r="BL40" i="61"/>
  <c r="BO40" i="61"/>
  <c r="BP40" i="61"/>
  <c r="BL41" i="61"/>
  <c r="BP41" i="61"/>
  <c r="BL8" i="67"/>
  <c r="BP8" i="67"/>
  <c r="BL9" i="67"/>
  <c r="BP9" i="67"/>
  <c r="BL10" i="67"/>
  <c r="BO10" i="67"/>
  <c r="BP10" i="67"/>
  <c r="BL11" i="67"/>
  <c r="BP11" i="67"/>
  <c r="BL12" i="67"/>
  <c r="BP12" i="67"/>
  <c r="BL13" i="67"/>
  <c r="BP13" i="67"/>
  <c r="BL14" i="67"/>
  <c r="BO14" i="67"/>
  <c r="BP14" i="67"/>
  <c r="BL15" i="67"/>
  <c r="BP15" i="67"/>
  <c r="BL16" i="67"/>
  <c r="BP16" i="67"/>
  <c r="BL17" i="67"/>
  <c r="BP17" i="67"/>
  <c r="BI18" i="67"/>
  <c r="BQ18" i="67" s="1"/>
  <c r="BL18" i="67"/>
  <c r="BO18" i="67"/>
  <c r="BP18" i="67"/>
  <c r="BL19" i="67"/>
  <c r="BP19" i="67"/>
  <c r="BL20" i="67"/>
  <c r="BP20" i="67"/>
  <c r="BL21" i="67"/>
  <c r="BP21" i="67"/>
  <c r="BI22" i="67"/>
  <c r="BQ22" i="67" s="1"/>
  <c r="BL22" i="67"/>
  <c r="BO22" i="67"/>
  <c r="BP22" i="67"/>
  <c r="BL23" i="67"/>
  <c r="BP23" i="67"/>
  <c r="BL24" i="67"/>
  <c r="BP24" i="67"/>
  <c r="BL25" i="67"/>
  <c r="BP25" i="67"/>
  <c r="BI26" i="67"/>
  <c r="BQ26" i="67" s="1"/>
  <c r="BL26" i="67"/>
  <c r="BO26" i="67"/>
  <c r="BP26" i="67"/>
  <c r="BL27" i="67"/>
  <c r="BP27" i="67"/>
  <c r="BL28" i="67"/>
  <c r="BP28" i="67"/>
  <c r="BL29" i="67"/>
  <c r="BP29" i="67"/>
  <c r="BI30" i="67"/>
  <c r="BQ30" i="67" s="1"/>
  <c r="BL30" i="67"/>
  <c r="BO30" i="67"/>
  <c r="BP30" i="67"/>
  <c r="BL31" i="67"/>
  <c r="BP31" i="67"/>
  <c r="BL32" i="67"/>
  <c r="BP32" i="67"/>
  <c r="BL33" i="67"/>
  <c r="BP33" i="67"/>
  <c r="BI34" i="67"/>
  <c r="BQ34" i="67" s="1"/>
  <c r="BL34" i="67"/>
  <c r="BO34" i="67"/>
  <c r="BP34" i="67"/>
  <c r="BL35" i="67"/>
  <c r="BP35" i="67"/>
  <c r="BL36" i="67"/>
  <c r="BP36" i="67"/>
  <c r="BL37" i="67"/>
  <c r="BP37" i="67"/>
  <c r="BI38" i="67"/>
  <c r="BQ38" i="67" s="1"/>
  <c r="BL38" i="67"/>
  <c r="BO38" i="67"/>
  <c r="BP38" i="67"/>
  <c r="BL39" i="67"/>
  <c r="BP39" i="67"/>
  <c r="BL40" i="67"/>
  <c r="BP40" i="67"/>
  <c r="BL41" i="67"/>
  <c r="BP41" i="67"/>
  <c r="BL8" i="70"/>
  <c r="BP8" i="70"/>
  <c r="BL9" i="70"/>
  <c r="BP9" i="70"/>
  <c r="BL10" i="70"/>
  <c r="BP10" i="70"/>
  <c r="BL11" i="70"/>
  <c r="BP11" i="70"/>
  <c r="BL12" i="70"/>
  <c r="BP12" i="70"/>
  <c r="BL13" i="70"/>
  <c r="BP13" i="70"/>
  <c r="BL14" i="70"/>
  <c r="BP14" i="70"/>
  <c r="BL15" i="70"/>
  <c r="BP15" i="70"/>
  <c r="BL16" i="70"/>
  <c r="BP16" i="70"/>
  <c r="BL17" i="70"/>
  <c r="BP17" i="70"/>
  <c r="BL18" i="70"/>
  <c r="BP18" i="70"/>
  <c r="BL19" i="70"/>
  <c r="BP19" i="70"/>
  <c r="BL20" i="70"/>
  <c r="BP20" i="70"/>
  <c r="BL21" i="70"/>
  <c r="BP21" i="70"/>
  <c r="BL22" i="70"/>
  <c r="BP22" i="70"/>
  <c r="BL23" i="70"/>
  <c r="BP23" i="70"/>
  <c r="BL24" i="70"/>
  <c r="BP24" i="70"/>
  <c r="BL25" i="70"/>
  <c r="BP25" i="70"/>
  <c r="BL26" i="70"/>
  <c r="BP26" i="70"/>
  <c r="BL27" i="70"/>
  <c r="BP27" i="70"/>
  <c r="BL28" i="70"/>
  <c r="BP28" i="70"/>
  <c r="BL29" i="70"/>
  <c r="BP29" i="70"/>
  <c r="BL30" i="70"/>
  <c r="BP30" i="70"/>
  <c r="BL31" i="70"/>
  <c r="BP31" i="70"/>
  <c r="BL32" i="70"/>
  <c r="BP32" i="70"/>
  <c r="BL33" i="70"/>
  <c r="BP33" i="70"/>
  <c r="BL34" i="70"/>
  <c r="BP34" i="70"/>
  <c r="BL35" i="70"/>
  <c r="BP35" i="70"/>
  <c r="BL36" i="70"/>
  <c r="BP36" i="70"/>
  <c r="BL37" i="70"/>
  <c r="BP37" i="70"/>
  <c r="BL38" i="70"/>
  <c r="BP38" i="70"/>
  <c r="BL39" i="70"/>
  <c r="BP39" i="70"/>
  <c r="BL40" i="70"/>
  <c r="BP40" i="70"/>
  <c r="BL41" i="70"/>
  <c r="BP41" i="70"/>
  <c r="BL8" i="69"/>
  <c r="BP8" i="69"/>
  <c r="BL9" i="69"/>
  <c r="BP9" i="69"/>
  <c r="BL10" i="69"/>
  <c r="BP10" i="69"/>
  <c r="BL11" i="69"/>
  <c r="BP11" i="69"/>
  <c r="BL12" i="69"/>
  <c r="BP12" i="69"/>
  <c r="BL13" i="69"/>
  <c r="BP13" i="69"/>
  <c r="BL14" i="69"/>
  <c r="BP14" i="69"/>
  <c r="BL15" i="69"/>
  <c r="BP15" i="69"/>
  <c r="BL16" i="69"/>
  <c r="BP16" i="69"/>
  <c r="BL17" i="69"/>
  <c r="BP17" i="69"/>
  <c r="BL18" i="69"/>
  <c r="BP18" i="69"/>
  <c r="BL19" i="69"/>
  <c r="BP19" i="69"/>
  <c r="BL20" i="69"/>
  <c r="BP20" i="69"/>
  <c r="BL21" i="69"/>
  <c r="BP21" i="69"/>
  <c r="BL22" i="69"/>
  <c r="BP22" i="69"/>
  <c r="BL23" i="69"/>
  <c r="BP23" i="69"/>
  <c r="BL24" i="69"/>
  <c r="BP24" i="69"/>
  <c r="BL25" i="69"/>
  <c r="BP25" i="69"/>
  <c r="BL26" i="69"/>
  <c r="BP26" i="69"/>
  <c r="BL27" i="69"/>
  <c r="BP27" i="69"/>
  <c r="BL28" i="69"/>
  <c r="BP28" i="69"/>
  <c r="BL29" i="69"/>
  <c r="BP29" i="69"/>
  <c r="BL30" i="69"/>
  <c r="BP30" i="69"/>
  <c r="BL31" i="69"/>
  <c r="BP31" i="69"/>
  <c r="BL32" i="69"/>
  <c r="BP32" i="69"/>
  <c r="BL33" i="69"/>
  <c r="BP33" i="69"/>
  <c r="BL34" i="69"/>
  <c r="BP34" i="69"/>
  <c r="BL35" i="69"/>
  <c r="BP35" i="69"/>
  <c r="BL36" i="69"/>
  <c r="BP36" i="69"/>
  <c r="BL37" i="69"/>
  <c r="BP37" i="69"/>
  <c r="BL38" i="69"/>
  <c r="BP38" i="69"/>
  <c r="BL39" i="69"/>
  <c r="BP39" i="69"/>
  <c r="BL40" i="69"/>
  <c r="BP40" i="69"/>
  <c r="BL41" i="69"/>
  <c r="BP41" i="69"/>
  <c r="BL8" i="68"/>
  <c r="BP8" i="68"/>
  <c r="BL9" i="68"/>
  <c r="BP9" i="68"/>
  <c r="BL10" i="68"/>
  <c r="BP10" i="68"/>
  <c r="BL11" i="68"/>
  <c r="BP11" i="68"/>
  <c r="BL12" i="68"/>
  <c r="BP12" i="68"/>
  <c r="BI13" i="68"/>
  <c r="BJ13" i="68" s="1"/>
  <c r="BL13" i="68"/>
  <c r="BP13" i="68"/>
  <c r="BI14" i="68"/>
  <c r="BJ14" i="68" s="1"/>
  <c r="BL14" i="68"/>
  <c r="BP14" i="68"/>
  <c r="BL15" i="68"/>
  <c r="BP15" i="68"/>
  <c r="BL16" i="68"/>
  <c r="BP16" i="68"/>
  <c r="BL17" i="68"/>
  <c r="BP17" i="68"/>
  <c r="BL18" i="68"/>
  <c r="BP18" i="68"/>
  <c r="BL19" i="68"/>
  <c r="BP19" i="68"/>
  <c r="BL20" i="68"/>
  <c r="BP20" i="68"/>
  <c r="BL21" i="68"/>
  <c r="BP21" i="68"/>
  <c r="BL22" i="68"/>
  <c r="BP22" i="68"/>
  <c r="BL23" i="68"/>
  <c r="BP23" i="68"/>
  <c r="BL24" i="68"/>
  <c r="BP24" i="68"/>
  <c r="BL25" i="68"/>
  <c r="BP25" i="68"/>
  <c r="BL26" i="68"/>
  <c r="BP26" i="68"/>
  <c r="BL27" i="68"/>
  <c r="BP27" i="68"/>
  <c r="BL28" i="68"/>
  <c r="BP28" i="68"/>
  <c r="BL29" i="68"/>
  <c r="BP29" i="68"/>
  <c r="BL30" i="68"/>
  <c r="BP30" i="68"/>
  <c r="BL31" i="68"/>
  <c r="BP31" i="68"/>
  <c r="BL32" i="68"/>
  <c r="BP32" i="68"/>
  <c r="BL33" i="68"/>
  <c r="BP33" i="68"/>
  <c r="BL34" i="68"/>
  <c r="BP34" i="68"/>
  <c r="BL35" i="68"/>
  <c r="BO35" i="68"/>
  <c r="BP35" i="68"/>
  <c r="BL36" i="68"/>
  <c r="BP36" i="68"/>
  <c r="BI37" i="68"/>
  <c r="BJ37" i="68" s="1"/>
  <c r="BL37" i="68"/>
  <c r="BP37" i="68"/>
  <c r="BI38" i="68"/>
  <c r="BJ38" i="68" s="1"/>
  <c r="BL38" i="68"/>
  <c r="BP38" i="68"/>
  <c r="BL39" i="68"/>
  <c r="BP39" i="68"/>
  <c r="BL40" i="68"/>
  <c r="BP40" i="68"/>
  <c r="BL41" i="68"/>
  <c r="BP41" i="68"/>
  <c r="BL8" i="71"/>
  <c r="BP8" i="71"/>
  <c r="BL9" i="71"/>
  <c r="BP9" i="71"/>
  <c r="BL10" i="71"/>
  <c r="BP10" i="71"/>
  <c r="BL11" i="71"/>
  <c r="BP11" i="71"/>
  <c r="BL12" i="71"/>
  <c r="BP12" i="71"/>
  <c r="BL13" i="71"/>
  <c r="BP13" i="71"/>
  <c r="BL14" i="71"/>
  <c r="BP14" i="71"/>
  <c r="BL15" i="71"/>
  <c r="BP15" i="71"/>
  <c r="BL16" i="71"/>
  <c r="BP16" i="71"/>
  <c r="BL17" i="71"/>
  <c r="BP17" i="71"/>
  <c r="BL18" i="71"/>
  <c r="BP18" i="71"/>
  <c r="BL19" i="71"/>
  <c r="BP19" i="71"/>
  <c r="BL20" i="71"/>
  <c r="BO20" i="71"/>
  <c r="BP20" i="71"/>
  <c r="BL21" i="71"/>
  <c r="BP21" i="71"/>
  <c r="BL22" i="71"/>
  <c r="BP22" i="71"/>
  <c r="BL23" i="71"/>
  <c r="BP23" i="71"/>
  <c r="BL24" i="71"/>
  <c r="BP24" i="71"/>
  <c r="BL25" i="71"/>
  <c r="BP25" i="71"/>
  <c r="BL26" i="71"/>
  <c r="BP26" i="71"/>
  <c r="BL27" i="71"/>
  <c r="BP27" i="71"/>
  <c r="BL28" i="71"/>
  <c r="BP28" i="71"/>
  <c r="BL29" i="71"/>
  <c r="BP29" i="71"/>
  <c r="BL30" i="71"/>
  <c r="BP30" i="71"/>
  <c r="BL31" i="71"/>
  <c r="BP31" i="71"/>
  <c r="BL32" i="71"/>
  <c r="BP32" i="71"/>
  <c r="BL33" i="71"/>
  <c r="BO33" i="71"/>
  <c r="BP33" i="71"/>
  <c r="BL34" i="71"/>
  <c r="BP34" i="71"/>
  <c r="BL35" i="71"/>
  <c r="BP35" i="71"/>
  <c r="BL36" i="71"/>
  <c r="BP36" i="71"/>
  <c r="BL37" i="71"/>
  <c r="BP37" i="71"/>
  <c r="BL38" i="71"/>
  <c r="BP38" i="71"/>
  <c r="BL39" i="71"/>
  <c r="BP39" i="71"/>
  <c r="BL40" i="71"/>
  <c r="BP40" i="71"/>
  <c r="BL41" i="71"/>
  <c r="BP41" i="71"/>
  <c r="BL8" i="28"/>
  <c r="BP8" i="28"/>
  <c r="BL9" i="28"/>
  <c r="BP9" i="28"/>
  <c r="BI10" i="28"/>
  <c r="BJ10" i="28"/>
  <c r="BL10" i="28"/>
  <c r="BO10" i="28"/>
  <c r="BP10" i="28"/>
  <c r="BQ10" i="28"/>
  <c r="BR10" i="28"/>
  <c r="BS10" i="28"/>
  <c r="BT10" i="28" s="1"/>
  <c r="BI11" i="28"/>
  <c r="BQ11" i="28" s="1"/>
  <c r="BJ11" i="28"/>
  <c r="BL11" i="28"/>
  <c r="BO11" i="28"/>
  <c r="BP11" i="28"/>
  <c r="BI12" i="28"/>
  <c r="BJ12" i="28"/>
  <c r="BL12" i="28"/>
  <c r="BO12" i="28"/>
  <c r="BP12" i="28"/>
  <c r="BQ12" i="28"/>
  <c r="BR12" i="28"/>
  <c r="BS12" i="28"/>
  <c r="BT12" i="28" s="1"/>
  <c r="BI13" i="28"/>
  <c r="BJ13" i="28"/>
  <c r="BL13" i="28"/>
  <c r="BO13" i="28"/>
  <c r="BP13" i="28"/>
  <c r="BQ13" i="28"/>
  <c r="BR13" i="28"/>
  <c r="BS13" i="28"/>
  <c r="BT13" i="28" s="1"/>
  <c r="BI14" i="28"/>
  <c r="BJ14" i="28"/>
  <c r="BL14" i="28"/>
  <c r="BO14" i="28"/>
  <c r="BP14" i="28"/>
  <c r="BQ14" i="28"/>
  <c r="BR14" i="28"/>
  <c r="BS14" i="28"/>
  <c r="BT14" i="28" s="1"/>
  <c r="BI15" i="28"/>
  <c r="BJ15" i="28"/>
  <c r="BL15" i="28"/>
  <c r="BO15" i="28"/>
  <c r="BP15" i="28"/>
  <c r="BQ15" i="28"/>
  <c r="BR15" i="28"/>
  <c r="BS15" i="28"/>
  <c r="BT15" i="28" s="1"/>
  <c r="BI16" i="28"/>
  <c r="BJ16" i="28"/>
  <c r="BL16" i="28"/>
  <c r="BO16" i="28"/>
  <c r="BP16" i="28"/>
  <c r="BQ16" i="28"/>
  <c r="BR16" i="28"/>
  <c r="BS16" i="28"/>
  <c r="BT16" i="28" s="1"/>
  <c r="BI17" i="28"/>
  <c r="BJ17" i="28"/>
  <c r="BL17" i="28"/>
  <c r="BO17" i="28"/>
  <c r="BP17" i="28"/>
  <c r="BQ17" i="28"/>
  <c r="BR17" i="28"/>
  <c r="BS17" i="28"/>
  <c r="BT17" i="28" s="1"/>
  <c r="BI18" i="28"/>
  <c r="BJ18" i="28"/>
  <c r="BL18" i="28"/>
  <c r="BO18" i="28"/>
  <c r="BP18" i="28"/>
  <c r="BQ18" i="28"/>
  <c r="BR18" i="28"/>
  <c r="BS18" i="28"/>
  <c r="BT18" i="28" s="1"/>
  <c r="BI19" i="28"/>
  <c r="BJ19" i="28"/>
  <c r="BL19" i="28"/>
  <c r="BO19" i="28"/>
  <c r="BP19" i="28"/>
  <c r="BQ19" i="28"/>
  <c r="BR19" i="28"/>
  <c r="BS19" i="28"/>
  <c r="BT19" i="28" s="1"/>
  <c r="BI20" i="28"/>
  <c r="BJ20" i="28"/>
  <c r="BL20" i="28"/>
  <c r="BO20" i="28"/>
  <c r="BP20" i="28"/>
  <c r="BQ20" i="28"/>
  <c r="BR20" i="28"/>
  <c r="BS20" i="28"/>
  <c r="BT20" i="28" s="1"/>
  <c r="BI21" i="28"/>
  <c r="BJ21" i="28"/>
  <c r="BL21" i="28"/>
  <c r="BO21" i="28"/>
  <c r="BP21" i="28"/>
  <c r="BQ21" i="28"/>
  <c r="BR21" i="28"/>
  <c r="BS21" i="28"/>
  <c r="BT21" i="28" s="1"/>
  <c r="BI22" i="28"/>
  <c r="BJ22" i="28"/>
  <c r="BL22" i="28"/>
  <c r="BO22" i="28"/>
  <c r="BP22" i="28"/>
  <c r="BQ22" i="28"/>
  <c r="BR22" i="28"/>
  <c r="BS22" i="28"/>
  <c r="BT22" i="28" s="1"/>
  <c r="BI23" i="28"/>
  <c r="BJ23" i="28"/>
  <c r="BL23" i="28"/>
  <c r="BO23" i="28"/>
  <c r="BP23" i="28"/>
  <c r="BQ23" i="28"/>
  <c r="BR23" i="28"/>
  <c r="BS23" i="28"/>
  <c r="BT23" i="28" s="1"/>
  <c r="BI24" i="28"/>
  <c r="BJ24" i="28"/>
  <c r="BL24" i="28"/>
  <c r="BO24" i="28"/>
  <c r="BP24" i="28"/>
  <c r="BQ24" i="28"/>
  <c r="BR24" i="28"/>
  <c r="BS24" i="28"/>
  <c r="BT24" i="28" s="1"/>
  <c r="BI25" i="28"/>
  <c r="BJ25" i="28"/>
  <c r="BL25" i="28"/>
  <c r="BO25" i="28"/>
  <c r="BP25" i="28"/>
  <c r="BQ25" i="28"/>
  <c r="BR25" i="28"/>
  <c r="BS25" i="28"/>
  <c r="BT25" i="28" s="1"/>
  <c r="BI26" i="28"/>
  <c r="BJ26" i="28"/>
  <c r="BL26" i="28"/>
  <c r="BO26" i="28"/>
  <c r="BP26" i="28"/>
  <c r="BQ26" i="28"/>
  <c r="BR26" i="28"/>
  <c r="BS26" i="28"/>
  <c r="BT26" i="28" s="1"/>
  <c r="BI27" i="28"/>
  <c r="BJ27" i="28"/>
  <c r="BL27" i="28"/>
  <c r="BO27" i="28"/>
  <c r="BP27" i="28"/>
  <c r="BQ27" i="28"/>
  <c r="BR27" i="28"/>
  <c r="BS27" i="28"/>
  <c r="BT27" i="28" s="1"/>
  <c r="BI28" i="28"/>
  <c r="BJ28" i="28"/>
  <c r="BL28" i="28"/>
  <c r="BO28" i="28"/>
  <c r="BP28" i="28"/>
  <c r="BQ28" i="28"/>
  <c r="BR28" i="28"/>
  <c r="BS28" i="28"/>
  <c r="BT28" i="28" s="1"/>
  <c r="BI29" i="28"/>
  <c r="BJ29" i="28"/>
  <c r="BL29" i="28"/>
  <c r="BO29" i="28"/>
  <c r="BP29" i="28"/>
  <c r="BQ29" i="28"/>
  <c r="BR29" i="28"/>
  <c r="BS29" i="28"/>
  <c r="BT29" i="28" s="1"/>
  <c r="BI30" i="28"/>
  <c r="BQ30" i="28" s="1"/>
  <c r="BJ30" i="28"/>
  <c r="BL30" i="28"/>
  <c r="BO30" i="28"/>
  <c r="BP30" i="28"/>
  <c r="BI31" i="28"/>
  <c r="BJ31" i="28"/>
  <c r="BL31" i="28"/>
  <c r="BO31" i="28"/>
  <c r="BP31" i="28"/>
  <c r="BQ31" i="28"/>
  <c r="BR31" i="28"/>
  <c r="BS31" i="28"/>
  <c r="BT31" i="28" s="1"/>
  <c r="BI32" i="28"/>
  <c r="BJ32" i="28"/>
  <c r="BL32" i="28"/>
  <c r="BO32" i="28"/>
  <c r="BP32" i="28"/>
  <c r="BQ32" i="28"/>
  <c r="BR32" i="28"/>
  <c r="BS32" i="28"/>
  <c r="BT32" i="28" s="1"/>
  <c r="BI33" i="28"/>
  <c r="BJ33" i="28"/>
  <c r="BL33" i="28"/>
  <c r="BO33" i="28"/>
  <c r="BP33" i="28"/>
  <c r="BQ33" i="28"/>
  <c r="BR33" i="28"/>
  <c r="BS33" i="28"/>
  <c r="BT33" i="28" s="1"/>
  <c r="BI34" i="28"/>
  <c r="BJ34" i="28"/>
  <c r="BL34" i="28"/>
  <c r="BO34" i="28"/>
  <c r="BP34" i="28"/>
  <c r="BQ34" i="28"/>
  <c r="BR34" i="28"/>
  <c r="BS34" i="28"/>
  <c r="BT34" i="28" s="1"/>
  <c r="BI35" i="28"/>
  <c r="BJ35" i="28"/>
  <c r="BL35" i="28"/>
  <c r="BO35" i="28"/>
  <c r="BP35" i="28"/>
  <c r="BQ35" i="28"/>
  <c r="BR35" i="28"/>
  <c r="BS35" i="28"/>
  <c r="BT35" i="28" s="1"/>
  <c r="BI36" i="28"/>
  <c r="BJ36" i="28"/>
  <c r="BL36" i="28"/>
  <c r="BO36" i="28"/>
  <c r="BP36" i="28"/>
  <c r="BQ36" i="28"/>
  <c r="BR36" i="28"/>
  <c r="BS36" i="28"/>
  <c r="BT36" i="28" s="1"/>
  <c r="BI37" i="28"/>
  <c r="BJ37" i="28"/>
  <c r="BL37" i="28"/>
  <c r="BO37" i="28"/>
  <c r="BP37" i="28"/>
  <c r="BQ37" i="28"/>
  <c r="BR37" i="28"/>
  <c r="BS37" i="28"/>
  <c r="BT37" i="28" s="1"/>
  <c r="BI38" i="28"/>
  <c r="BJ38" i="28"/>
  <c r="BL38" i="28"/>
  <c r="BO38" i="28"/>
  <c r="BP38" i="28"/>
  <c r="BQ38" i="28"/>
  <c r="BR38" i="28"/>
  <c r="BS38" i="28"/>
  <c r="BT38" i="28" s="1"/>
  <c r="BI39" i="28"/>
  <c r="BJ39" i="28"/>
  <c r="BL39" i="28"/>
  <c r="BO39" i="28"/>
  <c r="BP39" i="28"/>
  <c r="BQ39" i="28"/>
  <c r="BR39" i="28"/>
  <c r="BS39" i="28"/>
  <c r="BT39" i="28" s="1"/>
  <c r="BI40" i="28"/>
  <c r="BJ40" i="28"/>
  <c r="BL40" i="28"/>
  <c r="BO40" i="28"/>
  <c r="BP40" i="28"/>
  <c r="BQ40" i="28"/>
  <c r="BR40" i="28"/>
  <c r="BS40" i="28"/>
  <c r="BT40" i="28" s="1"/>
  <c r="BI41" i="28"/>
  <c r="BJ41" i="28"/>
  <c r="BL41" i="28"/>
  <c r="BO41" i="28"/>
  <c r="BP41" i="28"/>
  <c r="BQ41" i="28"/>
  <c r="BR41" i="28"/>
  <c r="BS41" i="28"/>
  <c r="BT41" i="28" s="1"/>
  <c r="BF8" i="59"/>
  <c r="BG8" i="59" s="1"/>
  <c r="BF9" i="59"/>
  <c r="BF10" i="59"/>
  <c r="BG10" i="59" s="1"/>
  <c r="BF11" i="59"/>
  <c r="BG11" i="59" s="1"/>
  <c r="BF12" i="59"/>
  <c r="BG12" i="59" s="1"/>
  <c r="BF13" i="59"/>
  <c r="BG13" i="59" s="1"/>
  <c r="BF14" i="59"/>
  <c r="BG14" i="59" s="1"/>
  <c r="BO14" i="59" s="1"/>
  <c r="BF15" i="59"/>
  <c r="BG15" i="59" s="1"/>
  <c r="BF16" i="59"/>
  <c r="BG16" i="59" s="1"/>
  <c r="BF17" i="59"/>
  <c r="BG17" i="59" s="1"/>
  <c r="BF18" i="59"/>
  <c r="BG18" i="59" s="1"/>
  <c r="BF19" i="59"/>
  <c r="BG19" i="59" s="1"/>
  <c r="BF20" i="59"/>
  <c r="BG20" i="59" s="1"/>
  <c r="BF21" i="59"/>
  <c r="BG21" i="59" s="1"/>
  <c r="BF22" i="59"/>
  <c r="BG22" i="59" s="1"/>
  <c r="BF23" i="59"/>
  <c r="BG23" i="59" s="1"/>
  <c r="BF24" i="59"/>
  <c r="BG24" i="59" s="1"/>
  <c r="BF25" i="59"/>
  <c r="BG25" i="59" s="1"/>
  <c r="BF26" i="59"/>
  <c r="BG26" i="59" s="1"/>
  <c r="BI26" i="59" s="1"/>
  <c r="BF27" i="59"/>
  <c r="BG27" i="59" s="1"/>
  <c r="BF28" i="59"/>
  <c r="BG28" i="59" s="1"/>
  <c r="BF29" i="59"/>
  <c r="BG29" i="59" s="1"/>
  <c r="BF30" i="59"/>
  <c r="BG30" i="59" s="1"/>
  <c r="BF31" i="59"/>
  <c r="BG31" i="59" s="1"/>
  <c r="BF32" i="59"/>
  <c r="BG32" i="59" s="1"/>
  <c r="BF33" i="59"/>
  <c r="BG33" i="59" s="1"/>
  <c r="BF34" i="59"/>
  <c r="BG34" i="59" s="1"/>
  <c r="BF35" i="59"/>
  <c r="BG35" i="59" s="1"/>
  <c r="BF36" i="59"/>
  <c r="BG36" i="59" s="1"/>
  <c r="BF37" i="59"/>
  <c r="BG37" i="59" s="1"/>
  <c r="BF38" i="59"/>
  <c r="BG38" i="59" s="1"/>
  <c r="BF39" i="59"/>
  <c r="BG39" i="59" s="1"/>
  <c r="BF40" i="59"/>
  <c r="BG40" i="59" s="1"/>
  <c r="BF41" i="59"/>
  <c r="BG41" i="59" s="1"/>
  <c r="BF8" i="60"/>
  <c r="BF9" i="60"/>
  <c r="BF10" i="60"/>
  <c r="BG10" i="60" s="1"/>
  <c r="BO10" i="60" s="1"/>
  <c r="BF11" i="60"/>
  <c r="BG11" i="60" s="1"/>
  <c r="BI11" i="60" s="1"/>
  <c r="BF12" i="60"/>
  <c r="BG12" i="60" s="1"/>
  <c r="BI12" i="60" s="1"/>
  <c r="BF13" i="60"/>
  <c r="BG13" i="60" s="1"/>
  <c r="BI13" i="60" s="1"/>
  <c r="BF14" i="60"/>
  <c r="BG14" i="60" s="1"/>
  <c r="BI14" i="60" s="1"/>
  <c r="BF15" i="60"/>
  <c r="BG15" i="60" s="1"/>
  <c r="BI15" i="60" s="1"/>
  <c r="BF16" i="60"/>
  <c r="BG16" i="60" s="1"/>
  <c r="BI16" i="60" s="1"/>
  <c r="BF17" i="60"/>
  <c r="BG17" i="60" s="1"/>
  <c r="BI17" i="60" s="1"/>
  <c r="BF18" i="60"/>
  <c r="BG18" i="60" s="1"/>
  <c r="BI18" i="60" s="1"/>
  <c r="BF19" i="60"/>
  <c r="BG19" i="60" s="1"/>
  <c r="BI19" i="60" s="1"/>
  <c r="BF20" i="60"/>
  <c r="BG20" i="60" s="1"/>
  <c r="BI20" i="60" s="1"/>
  <c r="BF21" i="60"/>
  <c r="BG21" i="60" s="1"/>
  <c r="BI21" i="60" s="1"/>
  <c r="BF22" i="60"/>
  <c r="BG22" i="60" s="1"/>
  <c r="BI22" i="60" s="1"/>
  <c r="BF23" i="60"/>
  <c r="BG23" i="60" s="1"/>
  <c r="BI23" i="60" s="1"/>
  <c r="BF24" i="60"/>
  <c r="BG24" i="60" s="1"/>
  <c r="BI24" i="60" s="1"/>
  <c r="BF25" i="60"/>
  <c r="BG25" i="60" s="1"/>
  <c r="BI25" i="60" s="1"/>
  <c r="BF26" i="60"/>
  <c r="BG26" i="60" s="1"/>
  <c r="BI26" i="60" s="1"/>
  <c r="BF27" i="60"/>
  <c r="BG27" i="60" s="1"/>
  <c r="BI27" i="60" s="1"/>
  <c r="BF28" i="60"/>
  <c r="BG28" i="60" s="1"/>
  <c r="BI28" i="60" s="1"/>
  <c r="BF29" i="60"/>
  <c r="BG29" i="60" s="1"/>
  <c r="BI29" i="60" s="1"/>
  <c r="BF30" i="60"/>
  <c r="BG30" i="60" s="1"/>
  <c r="BI30" i="60" s="1"/>
  <c r="BF31" i="60"/>
  <c r="BG31" i="60" s="1"/>
  <c r="BI31" i="60" s="1"/>
  <c r="BF32" i="60"/>
  <c r="BG32" i="60" s="1"/>
  <c r="BI32" i="60" s="1"/>
  <c r="BF33" i="60"/>
  <c r="BG33" i="60" s="1"/>
  <c r="BI33" i="60" s="1"/>
  <c r="BF34" i="60"/>
  <c r="BG34" i="60" s="1"/>
  <c r="BI34" i="60" s="1"/>
  <c r="BF35" i="60"/>
  <c r="BG35" i="60" s="1"/>
  <c r="BI35" i="60" s="1"/>
  <c r="BF36" i="60"/>
  <c r="BG36" i="60" s="1"/>
  <c r="BI36" i="60" s="1"/>
  <c r="BF37" i="60"/>
  <c r="BG37" i="60" s="1"/>
  <c r="BI37" i="60" s="1"/>
  <c r="BF38" i="60"/>
  <c r="BG38" i="60" s="1"/>
  <c r="BI38" i="60" s="1"/>
  <c r="BF39" i="60"/>
  <c r="BG39" i="60" s="1"/>
  <c r="BI39" i="60" s="1"/>
  <c r="BF40" i="60"/>
  <c r="BG40" i="60" s="1"/>
  <c r="BI40" i="60" s="1"/>
  <c r="BF41" i="60"/>
  <c r="BG41" i="60" s="1"/>
  <c r="BI41" i="60" s="1"/>
  <c r="BF8" i="62"/>
  <c r="BG8" i="62" s="1"/>
  <c r="BF9" i="62"/>
  <c r="BF10" i="62"/>
  <c r="BG10" i="62" s="1"/>
  <c r="BF11" i="62"/>
  <c r="BG11" i="62" s="1"/>
  <c r="BF12" i="62"/>
  <c r="BG12" i="62" s="1"/>
  <c r="BF13" i="62"/>
  <c r="BG13" i="62" s="1"/>
  <c r="BF14" i="62"/>
  <c r="BG14" i="62" s="1"/>
  <c r="BF15" i="62"/>
  <c r="BG15" i="62" s="1"/>
  <c r="BF16" i="62"/>
  <c r="BG16" i="62" s="1"/>
  <c r="BF17" i="62"/>
  <c r="BG17" i="62" s="1"/>
  <c r="BF18" i="62"/>
  <c r="BG18" i="62" s="1"/>
  <c r="BF19" i="62"/>
  <c r="BG19" i="62" s="1"/>
  <c r="BF20" i="62"/>
  <c r="BG20" i="62" s="1"/>
  <c r="BO20" i="62" s="1"/>
  <c r="BF21" i="62"/>
  <c r="BG21" i="62" s="1"/>
  <c r="BO21" i="62" s="1"/>
  <c r="BF22" i="62"/>
  <c r="BG22" i="62" s="1"/>
  <c r="BO22" i="62" s="1"/>
  <c r="BF23" i="62"/>
  <c r="BG23" i="62" s="1"/>
  <c r="BF24" i="62"/>
  <c r="BG24" i="62" s="1"/>
  <c r="BF25" i="62"/>
  <c r="BG25" i="62" s="1"/>
  <c r="BF26" i="62"/>
  <c r="BG26" i="62" s="1"/>
  <c r="BF27" i="62"/>
  <c r="BG27" i="62" s="1"/>
  <c r="BF28" i="62"/>
  <c r="BG28" i="62" s="1"/>
  <c r="BI28" i="62" s="1"/>
  <c r="BF29" i="62"/>
  <c r="BG29" i="62" s="1"/>
  <c r="BF30" i="62"/>
  <c r="BG30" i="62" s="1"/>
  <c r="BF31" i="62"/>
  <c r="BG31" i="62" s="1"/>
  <c r="BF32" i="62"/>
  <c r="BG32" i="62" s="1"/>
  <c r="BI32" i="62" s="1"/>
  <c r="BF33" i="62"/>
  <c r="BG33" i="62" s="1"/>
  <c r="BF34" i="62"/>
  <c r="BG34" i="62" s="1"/>
  <c r="BF35" i="62"/>
  <c r="BG35" i="62" s="1"/>
  <c r="BI35" i="62" s="1"/>
  <c r="BF36" i="62"/>
  <c r="BG36" i="62" s="1"/>
  <c r="BF37" i="62"/>
  <c r="BG37" i="62" s="1"/>
  <c r="BF38" i="62"/>
  <c r="BG38" i="62" s="1"/>
  <c r="BF39" i="62"/>
  <c r="BG39" i="62" s="1"/>
  <c r="BO39" i="62" s="1"/>
  <c r="BF40" i="62"/>
  <c r="BG40" i="62" s="1"/>
  <c r="BF41" i="62"/>
  <c r="BG41" i="62" s="1"/>
  <c r="BI41" i="62" s="1"/>
  <c r="BF8" i="64"/>
  <c r="BF9" i="64"/>
  <c r="BF10" i="64"/>
  <c r="BG10" i="64" s="1"/>
  <c r="BO10" i="64" s="1"/>
  <c r="BF11" i="64"/>
  <c r="BG11" i="64" s="1"/>
  <c r="BI11" i="64" s="1"/>
  <c r="BF12" i="64"/>
  <c r="BG12" i="64" s="1"/>
  <c r="BI12" i="64" s="1"/>
  <c r="BF13" i="64"/>
  <c r="BG13" i="64" s="1"/>
  <c r="BF14" i="64"/>
  <c r="BG14" i="64" s="1"/>
  <c r="BI14" i="64" s="1"/>
  <c r="BF15" i="64"/>
  <c r="BG15" i="64" s="1"/>
  <c r="BI15" i="64" s="1"/>
  <c r="BF16" i="64"/>
  <c r="BG16" i="64" s="1"/>
  <c r="BI16" i="64" s="1"/>
  <c r="BF17" i="64"/>
  <c r="BG17" i="64" s="1"/>
  <c r="BF18" i="64"/>
  <c r="BG18" i="64" s="1"/>
  <c r="BI18" i="64" s="1"/>
  <c r="BF19" i="64"/>
  <c r="BG19" i="64" s="1"/>
  <c r="BI19" i="64" s="1"/>
  <c r="BF20" i="64"/>
  <c r="BG20" i="64" s="1"/>
  <c r="BI20" i="64" s="1"/>
  <c r="BF21" i="64"/>
  <c r="BG21" i="64" s="1"/>
  <c r="BF22" i="64"/>
  <c r="BG22" i="64" s="1"/>
  <c r="BI22" i="64" s="1"/>
  <c r="BF23" i="64"/>
  <c r="BG23" i="64" s="1"/>
  <c r="BI23" i="64" s="1"/>
  <c r="BF24" i="64"/>
  <c r="BG24" i="64" s="1"/>
  <c r="BI24" i="64" s="1"/>
  <c r="BF25" i="64"/>
  <c r="BG25" i="64" s="1"/>
  <c r="BF26" i="64"/>
  <c r="BG26" i="64" s="1"/>
  <c r="BI26" i="64" s="1"/>
  <c r="BF27" i="64"/>
  <c r="BG27" i="64" s="1"/>
  <c r="BI27" i="64" s="1"/>
  <c r="BF28" i="64"/>
  <c r="BG28" i="64" s="1"/>
  <c r="BI28" i="64" s="1"/>
  <c r="BF29" i="64"/>
  <c r="BG29" i="64" s="1"/>
  <c r="BF30" i="64"/>
  <c r="BG30" i="64" s="1"/>
  <c r="BI30" i="64" s="1"/>
  <c r="BF31" i="64"/>
  <c r="BG31" i="64" s="1"/>
  <c r="BI31" i="64" s="1"/>
  <c r="BF32" i="64"/>
  <c r="BG32" i="64" s="1"/>
  <c r="BI32" i="64" s="1"/>
  <c r="BF33" i="64"/>
  <c r="BG33" i="64" s="1"/>
  <c r="BF34" i="64"/>
  <c r="BG34" i="64" s="1"/>
  <c r="BI34" i="64" s="1"/>
  <c r="BF35" i="64"/>
  <c r="BG35" i="64" s="1"/>
  <c r="BI35" i="64" s="1"/>
  <c r="BF36" i="64"/>
  <c r="BG36" i="64" s="1"/>
  <c r="BI36" i="64" s="1"/>
  <c r="BF37" i="64"/>
  <c r="BG37" i="64" s="1"/>
  <c r="BF38" i="64"/>
  <c r="BG38" i="64" s="1"/>
  <c r="BI38" i="64" s="1"/>
  <c r="BF39" i="64"/>
  <c r="BG39" i="64" s="1"/>
  <c r="BI39" i="64" s="1"/>
  <c r="BF40" i="64"/>
  <c r="BG40" i="64" s="1"/>
  <c r="BI40" i="64" s="1"/>
  <c r="BF41" i="64"/>
  <c r="BG41" i="64" s="1"/>
  <c r="BF8" i="65"/>
  <c r="BG8" i="65" s="1"/>
  <c r="BF9" i="65"/>
  <c r="BF10" i="65"/>
  <c r="BG10" i="65" s="1"/>
  <c r="BF11" i="65"/>
  <c r="BG11" i="65" s="1"/>
  <c r="BF12" i="65"/>
  <c r="BG12" i="65" s="1"/>
  <c r="BF13" i="65"/>
  <c r="BG13" i="65" s="1"/>
  <c r="BF14" i="65"/>
  <c r="BG14" i="65" s="1"/>
  <c r="BF15" i="65"/>
  <c r="BG15" i="65" s="1"/>
  <c r="BF16" i="65"/>
  <c r="BG16" i="65" s="1"/>
  <c r="BF17" i="65"/>
  <c r="BG17" i="65" s="1"/>
  <c r="BF18" i="65"/>
  <c r="BG18" i="65" s="1"/>
  <c r="BF19" i="65"/>
  <c r="BG19" i="65" s="1"/>
  <c r="BF20" i="65"/>
  <c r="BG20" i="65" s="1"/>
  <c r="BF21" i="65"/>
  <c r="BG21" i="65" s="1"/>
  <c r="BF22" i="65"/>
  <c r="BG22" i="65" s="1"/>
  <c r="BF23" i="65"/>
  <c r="BG23" i="65" s="1"/>
  <c r="BI23" i="65" s="1"/>
  <c r="BF24" i="65"/>
  <c r="BG24" i="65" s="1"/>
  <c r="BF25" i="65"/>
  <c r="BG25" i="65" s="1"/>
  <c r="BO25" i="65" s="1"/>
  <c r="BF26" i="65"/>
  <c r="BG26" i="65" s="1"/>
  <c r="BF27" i="65"/>
  <c r="BG27" i="65" s="1"/>
  <c r="BI27" i="65" s="1"/>
  <c r="BF28" i="65"/>
  <c r="BG28" i="65" s="1"/>
  <c r="BF29" i="65"/>
  <c r="BG29" i="65" s="1"/>
  <c r="BO29" i="65" s="1"/>
  <c r="BF30" i="65"/>
  <c r="BG30" i="65" s="1"/>
  <c r="BF31" i="65"/>
  <c r="BG31" i="65" s="1"/>
  <c r="BF32" i="65"/>
  <c r="BG32" i="65" s="1"/>
  <c r="BF33" i="65"/>
  <c r="BG33" i="65" s="1"/>
  <c r="BO33" i="65" s="1"/>
  <c r="BF34" i="65"/>
  <c r="BG34" i="65" s="1"/>
  <c r="BI34" i="65" s="1"/>
  <c r="BF35" i="65"/>
  <c r="BG35" i="65" s="1"/>
  <c r="BI35" i="65" s="1"/>
  <c r="BF36" i="65"/>
  <c r="BG36" i="65" s="1"/>
  <c r="BO36" i="65" s="1"/>
  <c r="BF37" i="65"/>
  <c r="BG37" i="65" s="1"/>
  <c r="BI37" i="65" s="1"/>
  <c r="BF38" i="65"/>
  <c r="BG38" i="65" s="1"/>
  <c r="BF39" i="65"/>
  <c r="BG39" i="65" s="1"/>
  <c r="BI39" i="65" s="1"/>
  <c r="BF40" i="65"/>
  <c r="BG40" i="65" s="1"/>
  <c r="BF41" i="65"/>
  <c r="BG41" i="65" s="1"/>
  <c r="BO41" i="65" s="1"/>
  <c r="BF8" i="66"/>
  <c r="BF9" i="66"/>
  <c r="BF10" i="66"/>
  <c r="BG10" i="66" s="1"/>
  <c r="BI10" i="66" s="1"/>
  <c r="BF11" i="66"/>
  <c r="BG11" i="66" s="1"/>
  <c r="BO11" i="66" s="1"/>
  <c r="BF12" i="66"/>
  <c r="BG12" i="66" s="1"/>
  <c r="BI12" i="66" s="1"/>
  <c r="BJ12" i="66" s="1"/>
  <c r="BF13" i="66"/>
  <c r="BG13" i="66" s="1"/>
  <c r="BO13" i="66" s="1"/>
  <c r="BF14" i="66"/>
  <c r="BG14" i="66" s="1"/>
  <c r="BI14" i="66" s="1"/>
  <c r="BJ14" i="66" s="1"/>
  <c r="BF15" i="66"/>
  <c r="BG15" i="66" s="1"/>
  <c r="BI15" i="66" s="1"/>
  <c r="BF16" i="66"/>
  <c r="BG16" i="66" s="1"/>
  <c r="BO16" i="66" s="1"/>
  <c r="BF17" i="66"/>
  <c r="BG17" i="66" s="1"/>
  <c r="BO17" i="66" s="1"/>
  <c r="BF18" i="66"/>
  <c r="BG18" i="66" s="1"/>
  <c r="BO18" i="66" s="1"/>
  <c r="BF19" i="66"/>
  <c r="BG19" i="66" s="1"/>
  <c r="BO19" i="66" s="1"/>
  <c r="BF20" i="66"/>
  <c r="BG20" i="66" s="1"/>
  <c r="BI20" i="66" s="1"/>
  <c r="BJ20" i="66" s="1"/>
  <c r="BF21" i="66"/>
  <c r="BG21" i="66" s="1"/>
  <c r="BO21" i="66" s="1"/>
  <c r="BF22" i="66"/>
  <c r="BG22" i="66" s="1"/>
  <c r="BI22" i="66" s="1"/>
  <c r="BJ22" i="66" s="1"/>
  <c r="BF23" i="66"/>
  <c r="BG23" i="66" s="1"/>
  <c r="BI23" i="66" s="1"/>
  <c r="BF24" i="66"/>
  <c r="BG24" i="66" s="1"/>
  <c r="BO24" i="66" s="1"/>
  <c r="BF25" i="66"/>
  <c r="BG25" i="66" s="1"/>
  <c r="BO25" i="66" s="1"/>
  <c r="BF26" i="66"/>
  <c r="BG26" i="66" s="1"/>
  <c r="BO26" i="66" s="1"/>
  <c r="BF27" i="66"/>
  <c r="BG27" i="66" s="1"/>
  <c r="BO27" i="66" s="1"/>
  <c r="BF28" i="66"/>
  <c r="BG28" i="66" s="1"/>
  <c r="BI28" i="66" s="1"/>
  <c r="BJ28" i="66" s="1"/>
  <c r="BF29" i="66"/>
  <c r="BG29" i="66" s="1"/>
  <c r="BO29" i="66" s="1"/>
  <c r="BF30" i="66"/>
  <c r="BG30" i="66" s="1"/>
  <c r="BI30" i="66" s="1"/>
  <c r="BJ30" i="66" s="1"/>
  <c r="BF31" i="66"/>
  <c r="BG31" i="66" s="1"/>
  <c r="BI31" i="66" s="1"/>
  <c r="BF32" i="66"/>
  <c r="BG32" i="66" s="1"/>
  <c r="BO32" i="66" s="1"/>
  <c r="BF33" i="66"/>
  <c r="BG33" i="66" s="1"/>
  <c r="BO33" i="66" s="1"/>
  <c r="BF34" i="66"/>
  <c r="BG34" i="66" s="1"/>
  <c r="BO34" i="66" s="1"/>
  <c r="BF35" i="66"/>
  <c r="BG35" i="66" s="1"/>
  <c r="BO35" i="66" s="1"/>
  <c r="BF36" i="66"/>
  <c r="BG36" i="66" s="1"/>
  <c r="BI36" i="66" s="1"/>
  <c r="BJ36" i="66" s="1"/>
  <c r="BF37" i="66"/>
  <c r="BG37" i="66" s="1"/>
  <c r="BO37" i="66" s="1"/>
  <c r="BF38" i="66"/>
  <c r="BG38" i="66" s="1"/>
  <c r="BI38" i="66" s="1"/>
  <c r="BJ38" i="66" s="1"/>
  <c r="BF39" i="66"/>
  <c r="BG39" i="66" s="1"/>
  <c r="BI39" i="66" s="1"/>
  <c r="BF40" i="66"/>
  <c r="BG40" i="66" s="1"/>
  <c r="BO40" i="66" s="1"/>
  <c r="BF41" i="66"/>
  <c r="BG41" i="66" s="1"/>
  <c r="BO41" i="66" s="1"/>
  <c r="BF8" i="63"/>
  <c r="BG8" i="63" s="1"/>
  <c r="BO8" i="63" s="1"/>
  <c r="BF9" i="63"/>
  <c r="BF10" i="63"/>
  <c r="BG10" i="63" s="1"/>
  <c r="BF11" i="63"/>
  <c r="BG11" i="63" s="1"/>
  <c r="BO11" i="63" s="1"/>
  <c r="BF12" i="63"/>
  <c r="BG12" i="63" s="1"/>
  <c r="BI12" i="63" s="1"/>
  <c r="BF13" i="63"/>
  <c r="BG13" i="63" s="1"/>
  <c r="BF14" i="63"/>
  <c r="BG14" i="63" s="1"/>
  <c r="BO14" i="63" s="1"/>
  <c r="BF15" i="63"/>
  <c r="BG15" i="63" s="1"/>
  <c r="BO15" i="63" s="1"/>
  <c r="BF16" i="63"/>
  <c r="BG16" i="63" s="1"/>
  <c r="BI16" i="63" s="1"/>
  <c r="BF17" i="63"/>
  <c r="BG17" i="63" s="1"/>
  <c r="BF18" i="63"/>
  <c r="BG18" i="63" s="1"/>
  <c r="BO18" i="63" s="1"/>
  <c r="BF19" i="63"/>
  <c r="BG19" i="63" s="1"/>
  <c r="BO19" i="63" s="1"/>
  <c r="BF20" i="63"/>
  <c r="BG20" i="63" s="1"/>
  <c r="BI20" i="63" s="1"/>
  <c r="BF21" i="63"/>
  <c r="BG21" i="63" s="1"/>
  <c r="BF22" i="63"/>
  <c r="BG22" i="63" s="1"/>
  <c r="BO22" i="63" s="1"/>
  <c r="BF23" i="63"/>
  <c r="BG23" i="63" s="1"/>
  <c r="BO23" i="63" s="1"/>
  <c r="BF24" i="63"/>
  <c r="BG24" i="63" s="1"/>
  <c r="BI24" i="63" s="1"/>
  <c r="BF25" i="63"/>
  <c r="BG25" i="63" s="1"/>
  <c r="BF26" i="63"/>
  <c r="BG26" i="63" s="1"/>
  <c r="BF27" i="63"/>
  <c r="BG27" i="63" s="1"/>
  <c r="BF28" i="63"/>
  <c r="BG28" i="63" s="1"/>
  <c r="BF29" i="63"/>
  <c r="BG29" i="63" s="1"/>
  <c r="BF30" i="63"/>
  <c r="BG30" i="63" s="1"/>
  <c r="BO30" i="63" s="1"/>
  <c r="BF31" i="63"/>
  <c r="BG31" i="63" s="1"/>
  <c r="BO31" i="63" s="1"/>
  <c r="BF32" i="63"/>
  <c r="BG32" i="63" s="1"/>
  <c r="BF33" i="63"/>
  <c r="BG33" i="63" s="1"/>
  <c r="BF34" i="63"/>
  <c r="BG34" i="63" s="1"/>
  <c r="BI34" i="63" s="1"/>
  <c r="BF35" i="63"/>
  <c r="BG35" i="63" s="1"/>
  <c r="BO35" i="63" s="1"/>
  <c r="BF36" i="63"/>
  <c r="BG36" i="63" s="1"/>
  <c r="BF37" i="63"/>
  <c r="BG37" i="63" s="1"/>
  <c r="BF38" i="63"/>
  <c r="BG38" i="63" s="1"/>
  <c r="BI38" i="63" s="1"/>
  <c r="BF39" i="63"/>
  <c r="BG39" i="63" s="1"/>
  <c r="BO39" i="63" s="1"/>
  <c r="BF40" i="63"/>
  <c r="BG40" i="63" s="1"/>
  <c r="BF41" i="63"/>
  <c r="BG41" i="63" s="1"/>
  <c r="BF8" i="61"/>
  <c r="BF9" i="61"/>
  <c r="BF10" i="61"/>
  <c r="BG10" i="61" s="1"/>
  <c r="BO10" i="61" s="1"/>
  <c r="BF11" i="61"/>
  <c r="BG11" i="61" s="1"/>
  <c r="BI11" i="61" s="1"/>
  <c r="BF12" i="61"/>
  <c r="BG12" i="61" s="1"/>
  <c r="BF13" i="61"/>
  <c r="BG13" i="61" s="1"/>
  <c r="BI13" i="61" s="1"/>
  <c r="BF14" i="61"/>
  <c r="BG14" i="61" s="1"/>
  <c r="BI14" i="61" s="1"/>
  <c r="BF15" i="61"/>
  <c r="BG15" i="61" s="1"/>
  <c r="BI15" i="61" s="1"/>
  <c r="BF16" i="61"/>
  <c r="BG16" i="61" s="1"/>
  <c r="BF17" i="61"/>
  <c r="BG17" i="61" s="1"/>
  <c r="BI17" i="61" s="1"/>
  <c r="BF18" i="61"/>
  <c r="BG18" i="61" s="1"/>
  <c r="BI18" i="61" s="1"/>
  <c r="BF19" i="61"/>
  <c r="BG19" i="61" s="1"/>
  <c r="BI19" i="61" s="1"/>
  <c r="BF20" i="61"/>
  <c r="BG20" i="61" s="1"/>
  <c r="BF21" i="61"/>
  <c r="BG21" i="61" s="1"/>
  <c r="BI21" i="61" s="1"/>
  <c r="BF22" i="61"/>
  <c r="BG22" i="61" s="1"/>
  <c r="BI22" i="61" s="1"/>
  <c r="BF23" i="61"/>
  <c r="BG23" i="61" s="1"/>
  <c r="BI23" i="61" s="1"/>
  <c r="BF24" i="61"/>
  <c r="BG24" i="61" s="1"/>
  <c r="BF25" i="61"/>
  <c r="BG25" i="61" s="1"/>
  <c r="BI25" i="61" s="1"/>
  <c r="BF26" i="61"/>
  <c r="BG26" i="61" s="1"/>
  <c r="BI26" i="61" s="1"/>
  <c r="BF27" i="61"/>
  <c r="BG27" i="61" s="1"/>
  <c r="BI27" i="61" s="1"/>
  <c r="BF28" i="61"/>
  <c r="BG28" i="61" s="1"/>
  <c r="BF29" i="61"/>
  <c r="BG29" i="61" s="1"/>
  <c r="BI29" i="61" s="1"/>
  <c r="BF30" i="61"/>
  <c r="BG30" i="61" s="1"/>
  <c r="BI30" i="61" s="1"/>
  <c r="BF31" i="61"/>
  <c r="BG31" i="61" s="1"/>
  <c r="BI31" i="61" s="1"/>
  <c r="BF32" i="61"/>
  <c r="BG32" i="61" s="1"/>
  <c r="BF33" i="61"/>
  <c r="BG33" i="61" s="1"/>
  <c r="BI33" i="61" s="1"/>
  <c r="BF34" i="61"/>
  <c r="BG34" i="61" s="1"/>
  <c r="BI34" i="61" s="1"/>
  <c r="BF35" i="61"/>
  <c r="BG35" i="61" s="1"/>
  <c r="BI35" i="61" s="1"/>
  <c r="BF36" i="61"/>
  <c r="BG36" i="61" s="1"/>
  <c r="BF37" i="61"/>
  <c r="BG37" i="61" s="1"/>
  <c r="BI37" i="61" s="1"/>
  <c r="BF38" i="61"/>
  <c r="BG38" i="61" s="1"/>
  <c r="BI38" i="61" s="1"/>
  <c r="BF39" i="61"/>
  <c r="BG39" i="61" s="1"/>
  <c r="BI39" i="61" s="1"/>
  <c r="BF40" i="61"/>
  <c r="BG40" i="61" s="1"/>
  <c r="BF41" i="61"/>
  <c r="BG41" i="61" s="1"/>
  <c r="BI41" i="61" s="1"/>
  <c r="BF8" i="67"/>
  <c r="BG8" i="67" s="1"/>
  <c r="BO8" i="67" s="1"/>
  <c r="BF9" i="67"/>
  <c r="BF10" i="67"/>
  <c r="BG10" i="67" s="1"/>
  <c r="BI10" i="67" s="1"/>
  <c r="BF11" i="67"/>
  <c r="BG11" i="67" s="1"/>
  <c r="BF12" i="67"/>
  <c r="BG12" i="67" s="1"/>
  <c r="BF13" i="67"/>
  <c r="BG13" i="67" s="1"/>
  <c r="BI13" i="67" s="1"/>
  <c r="BF14" i="67"/>
  <c r="BG14" i="67" s="1"/>
  <c r="BI14" i="67" s="1"/>
  <c r="BF15" i="67"/>
  <c r="BG15" i="67" s="1"/>
  <c r="BF16" i="67"/>
  <c r="BG16" i="67" s="1"/>
  <c r="BF17" i="67"/>
  <c r="BG17" i="67" s="1"/>
  <c r="BI17" i="67" s="1"/>
  <c r="BF18" i="67"/>
  <c r="BG18" i="67" s="1"/>
  <c r="BF19" i="67"/>
  <c r="BG19" i="67" s="1"/>
  <c r="BI19" i="67" s="1"/>
  <c r="BF20" i="67"/>
  <c r="BG20" i="67" s="1"/>
  <c r="BI20" i="67" s="1"/>
  <c r="BF21" i="67"/>
  <c r="BG21" i="67" s="1"/>
  <c r="BI21" i="67" s="1"/>
  <c r="BF22" i="67"/>
  <c r="BG22" i="67" s="1"/>
  <c r="BF23" i="67"/>
  <c r="BG23" i="67" s="1"/>
  <c r="BI23" i="67" s="1"/>
  <c r="BF24" i="67"/>
  <c r="BG24" i="67" s="1"/>
  <c r="BI24" i="67" s="1"/>
  <c r="BF25" i="67"/>
  <c r="BG25" i="67" s="1"/>
  <c r="BI25" i="67" s="1"/>
  <c r="BF26" i="67"/>
  <c r="BG26" i="67" s="1"/>
  <c r="BF27" i="67"/>
  <c r="BG27" i="67" s="1"/>
  <c r="BI27" i="67" s="1"/>
  <c r="BF28" i="67"/>
  <c r="BG28" i="67" s="1"/>
  <c r="BO28" i="67" s="1"/>
  <c r="BF29" i="67"/>
  <c r="BG29" i="67" s="1"/>
  <c r="BI29" i="67" s="1"/>
  <c r="BF30" i="67"/>
  <c r="BG30" i="67" s="1"/>
  <c r="BF31" i="67"/>
  <c r="BG31" i="67" s="1"/>
  <c r="BI31" i="67" s="1"/>
  <c r="BF32" i="67"/>
  <c r="BG32" i="67" s="1"/>
  <c r="BI32" i="67" s="1"/>
  <c r="BF33" i="67"/>
  <c r="BG33" i="67" s="1"/>
  <c r="BI33" i="67" s="1"/>
  <c r="BF34" i="67"/>
  <c r="BG34" i="67" s="1"/>
  <c r="BF35" i="67"/>
  <c r="BG35" i="67" s="1"/>
  <c r="BI35" i="67" s="1"/>
  <c r="BF36" i="67"/>
  <c r="BG36" i="67" s="1"/>
  <c r="BI36" i="67" s="1"/>
  <c r="BF37" i="67"/>
  <c r="BG37" i="67" s="1"/>
  <c r="BI37" i="67" s="1"/>
  <c r="BF38" i="67"/>
  <c r="BG38" i="67" s="1"/>
  <c r="BF39" i="67"/>
  <c r="BG39" i="67" s="1"/>
  <c r="BI39" i="67" s="1"/>
  <c r="BF40" i="67"/>
  <c r="BG40" i="67" s="1"/>
  <c r="BI40" i="67" s="1"/>
  <c r="BF41" i="67"/>
  <c r="BG41" i="67" s="1"/>
  <c r="BI41" i="67" s="1"/>
  <c r="BF8" i="70"/>
  <c r="BF9" i="70"/>
  <c r="BF10" i="70"/>
  <c r="BG10" i="70" s="1"/>
  <c r="BO10" i="70" s="1"/>
  <c r="BF11" i="70"/>
  <c r="BG11" i="70" s="1"/>
  <c r="BI11" i="70" s="1"/>
  <c r="BF12" i="70"/>
  <c r="BG12" i="70" s="1"/>
  <c r="BI12" i="70" s="1"/>
  <c r="BF13" i="70"/>
  <c r="BG13" i="70" s="1"/>
  <c r="BI13" i="70" s="1"/>
  <c r="BF14" i="70"/>
  <c r="BG14" i="70" s="1"/>
  <c r="BI14" i="70" s="1"/>
  <c r="BF15" i="70"/>
  <c r="BG15" i="70" s="1"/>
  <c r="BI15" i="70" s="1"/>
  <c r="BF16" i="70"/>
  <c r="BG16" i="70" s="1"/>
  <c r="BI16" i="70" s="1"/>
  <c r="BF17" i="70"/>
  <c r="BG17" i="70" s="1"/>
  <c r="BI17" i="70" s="1"/>
  <c r="BF18" i="70"/>
  <c r="BG18" i="70" s="1"/>
  <c r="BI18" i="70" s="1"/>
  <c r="BF19" i="70"/>
  <c r="BG19" i="70" s="1"/>
  <c r="BI19" i="70" s="1"/>
  <c r="BF20" i="70"/>
  <c r="BG20" i="70" s="1"/>
  <c r="BI20" i="70" s="1"/>
  <c r="BF21" i="70"/>
  <c r="BG21" i="70" s="1"/>
  <c r="BI21" i="70" s="1"/>
  <c r="BF22" i="70"/>
  <c r="BG22" i="70" s="1"/>
  <c r="BI22" i="70" s="1"/>
  <c r="BF23" i="70"/>
  <c r="BG23" i="70" s="1"/>
  <c r="BI23" i="70" s="1"/>
  <c r="BF24" i="70"/>
  <c r="BG24" i="70" s="1"/>
  <c r="BI24" i="70" s="1"/>
  <c r="BF25" i="70"/>
  <c r="BG25" i="70" s="1"/>
  <c r="BI25" i="70" s="1"/>
  <c r="BF26" i="70"/>
  <c r="BG26" i="70" s="1"/>
  <c r="BI26" i="70" s="1"/>
  <c r="BF27" i="70"/>
  <c r="BG27" i="70" s="1"/>
  <c r="BI27" i="70" s="1"/>
  <c r="BF28" i="70"/>
  <c r="BG28" i="70" s="1"/>
  <c r="BI28" i="70" s="1"/>
  <c r="BF29" i="70"/>
  <c r="BG29" i="70" s="1"/>
  <c r="BI29" i="70" s="1"/>
  <c r="BF30" i="70"/>
  <c r="BG30" i="70" s="1"/>
  <c r="BI30" i="70" s="1"/>
  <c r="BF31" i="70"/>
  <c r="BG31" i="70" s="1"/>
  <c r="BI31" i="70" s="1"/>
  <c r="BF32" i="70"/>
  <c r="BG32" i="70" s="1"/>
  <c r="BI32" i="70" s="1"/>
  <c r="BF33" i="70"/>
  <c r="BG33" i="70" s="1"/>
  <c r="BI33" i="70" s="1"/>
  <c r="BF34" i="70"/>
  <c r="BG34" i="70" s="1"/>
  <c r="BI34" i="70" s="1"/>
  <c r="BF35" i="70"/>
  <c r="BG35" i="70" s="1"/>
  <c r="BI35" i="70" s="1"/>
  <c r="BF36" i="70"/>
  <c r="BG36" i="70" s="1"/>
  <c r="BI36" i="70" s="1"/>
  <c r="BF37" i="70"/>
  <c r="BG37" i="70" s="1"/>
  <c r="BI37" i="70" s="1"/>
  <c r="BF38" i="70"/>
  <c r="BG38" i="70" s="1"/>
  <c r="BI38" i="70" s="1"/>
  <c r="BF39" i="70"/>
  <c r="BG39" i="70" s="1"/>
  <c r="BI39" i="70" s="1"/>
  <c r="BF40" i="70"/>
  <c r="BG40" i="70" s="1"/>
  <c r="BI40" i="70" s="1"/>
  <c r="BF41" i="70"/>
  <c r="BG41" i="70"/>
  <c r="BI41" i="70" s="1"/>
  <c r="BF8" i="69"/>
  <c r="BF9" i="69"/>
  <c r="BF10" i="69"/>
  <c r="BG10" i="69" s="1"/>
  <c r="BI10" i="69" s="1"/>
  <c r="BF11" i="69"/>
  <c r="BG11" i="69"/>
  <c r="BI11" i="69" s="1"/>
  <c r="BF12" i="69"/>
  <c r="BG12" i="69" s="1"/>
  <c r="BO12" i="69" s="1"/>
  <c r="BF13" i="69"/>
  <c r="BG13" i="69"/>
  <c r="BI13" i="69" s="1"/>
  <c r="BF14" i="69"/>
  <c r="BG14" i="69" s="1"/>
  <c r="BF15" i="69"/>
  <c r="BG15" i="69"/>
  <c r="BI15" i="69" s="1"/>
  <c r="BF16" i="69"/>
  <c r="BG16" i="69" s="1"/>
  <c r="BO16" i="69" s="1"/>
  <c r="BF17" i="69"/>
  <c r="BG17" i="69"/>
  <c r="BI17" i="69" s="1"/>
  <c r="BF18" i="69"/>
  <c r="BG18" i="69" s="1"/>
  <c r="BI18" i="69" s="1"/>
  <c r="BF19" i="69"/>
  <c r="BG19" i="69"/>
  <c r="BI19" i="69" s="1"/>
  <c r="BF20" i="69"/>
  <c r="BG20" i="69" s="1"/>
  <c r="BO20" i="69" s="1"/>
  <c r="BF21" i="69"/>
  <c r="BG21" i="69"/>
  <c r="BI21" i="69" s="1"/>
  <c r="BF22" i="69"/>
  <c r="BG22" i="69" s="1"/>
  <c r="BF23" i="69"/>
  <c r="BG23" i="69"/>
  <c r="BI23" i="69" s="1"/>
  <c r="BF24" i="69"/>
  <c r="BG24" i="69" s="1"/>
  <c r="BI24" i="69" s="1"/>
  <c r="BF25" i="69"/>
  <c r="BG25" i="69"/>
  <c r="BO25" i="69" s="1"/>
  <c r="BF26" i="69"/>
  <c r="BG26" i="69" s="1"/>
  <c r="BI26" i="69" s="1"/>
  <c r="BF27" i="69"/>
  <c r="BG27" i="69"/>
  <c r="BF28" i="69"/>
  <c r="BG28" i="69" s="1"/>
  <c r="BI28" i="69" s="1"/>
  <c r="BF29" i="69"/>
  <c r="BG29" i="69"/>
  <c r="BO29" i="69" s="1"/>
  <c r="BF30" i="69"/>
  <c r="BG30" i="69" s="1"/>
  <c r="BF31" i="69"/>
  <c r="BG31" i="69"/>
  <c r="BO31" i="69" s="1"/>
  <c r="BF32" i="69"/>
  <c r="BG32" i="69" s="1"/>
  <c r="BI32" i="69" s="1"/>
  <c r="BF33" i="69"/>
  <c r="BG33" i="69"/>
  <c r="BO33" i="69" s="1"/>
  <c r="BF34" i="69"/>
  <c r="BG34" i="69" s="1"/>
  <c r="BI34" i="69" s="1"/>
  <c r="BF35" i="69"/>
  <c r="BG35" i="69"/>
  <c r="BF36" i="69"/>
  <c r="BG36" i="69" s="1"/>
  <c r="BI36" i="69" s="1"/>
  <c r="BF37" i="69"/>
  <c r="BG37" i="69"/>
  <c r="BO37" i="69" s="1"/>
  <c r="BF38" i="69"/>
  <c r="BG38" i="69" s="1"/>
  <c r="BF39" i="69"/>
  <c r="BG39" i="69"/>
  <c r="BO39" i="69" s="1"/>
  <c r="BF40" i="69"/>
  <c r="BG40" i="69" s="1"/>
  <c r="BI40" i="69" s="1"/>
  <c r="BF41" i="69"/>
  <c r="BG41" i="69"/>
  <c r="BO41" i="69" s="1"/>
  <c r="BF8" i="68"/>
  <c r="BF9" i="68"/>
  <c r="BF10" i="68"/>
  <c r="BG10" i="68" s="1"/>
  <c r="BI10" i="68" s="1"/>
  <c r="BF11" i="68"/>
  <c r="BG11" i="68"/>
  <c r="BI11" i="68" s="1"/>
  <c r="BF12" i="68"/>
  <c r="BG12" i="68" s="1"/>
  <c r="BF13" i="68"/>
  <c r="BG13" i="68"/>
  <c r="BO13" i="68" s="1"/>
  <c r="BF14" i="68"/>
  <c r="BG14" i="68" s="1"/>
  <c r="BO14" i="68" s="1"/>
  <c r="BF15" i="68"/>
  <c r="BG15" i="68"/>
  <c r="BO15" i="68" s="1"/>
  <c r="BF16" i="68"/>
  <c r="BG16" i="68" s="1"/>
  <c r="BI16" i="68" s="1"/>
  <c r="BJ16" i="68" s="1"/>
  <c r="BF17" i="68"/>
  <c r="BG17" i="68"/>
  <c r="BF18" i="68"/>
  <c r="BG18" i="68" s="1"/>
  <c r="BO18" i="68" s="1"/>
  <c r="BF19" i="68"/>
  <c r="BG19" i="68"/>
  <c r="BO19" i="68" s="1"/>
  <c r="BF20" i="68"/>
  <c r="BG20" i="68" s="1"/>
  <c r="BF21" i="68"/>
  <c r="BG21" i="68"/>
  <c r="BI21" i="68" s="1"/>
  <c r="BF22" i="68"/>
  <c r="BG22" i="68" s="1"/>
  <c r="BO22" i="68" s="1"/>
  <c r="BF23" i="68"/>
  <c r="BG23" i="68"/>
  <c r="BO23" i="68" s="1"/>
  <c r="BF24" i="68"/>
  <c r="BG24" i="68" s="1"/>
  <c r="BI24" i="68" s="1"/>
  <c r="BF25" i="68"/>
  <c r="BG25" i="68"/>
  <c r="BF26" i="68"/>
  <c r="BG26" i="68" s="1"/>
  <c r="BI26" i="68" s="1"/>
  <c r="BJ26" i="68" s="1"/>
  <c r="BF27" i="68"/>
  <c r="BG27" i="68"/>
  <c r="BO27" i="68" s="1"/>
  <c r="BF28" i="68"/>
  <c r="BG28" i="68" s="1"/>
  <c r="BF29" i="68"/>
  <c r="BG29" i="68"/>
  <c r="BI29" i="68" s="1"/>
  <c r="BF30" i="68"/>
  <c r="BG30" i="68" s="1"/>
  <c r="BI30" i="68" s="1"/>
  <c r="BF31" i="68"/>
  <c r="BG31" i="68"/>
  <c r="BI31" i="68" s="1"/>
  <c r="BF32" i="68"/>
  <c r="BG32" i="68" s="1"/>
  <c r="BO32" i="68" s="1"/>
  <c r="BF33" i="68"/>
  <c r="BG33" i="68"/>
  <c r="BF34" i="68"/>
  <c r="BG34" i="68" s="1"/>
  <c r="BI34" i="68" s="1"/>
  <c r="BF35" i="68"/>
  <c r="BG35" i="68"/>
  <c r="BI35" i="68" s="1"/>
  <c r="BF36" i="68"/>
  <c r="BG36" i="68" s="1"/>
  <c r="BF37" i="68"/>
  <c r="BG37" i="68"/>
  <c r="BO37" i="68" s="1"/>
  <c r="BF38" i="68"/>
  <c r="BG38" i="68" s="1"/>
  <c r="BO38" i="68" s="1"/>
  <c r="BF39" i="68"/>
  <c r="BG39" i="68"/>
  <c r="BO39" i="68" s="1"/>
  <c r="BF40" i="68"/>
  <c r="BG40" i="68" s="1"/>
  <c r="BO40" i="68" s="1"/>
  <c r="BF41" i="68"/>
  <c r="BG41" i="68"/>
  <c r="BF8" i="71"/>
  <c r="BF9" i="71"/>
  <c r="BF10" i="71"/>
  <c r="BG10" i="71" s="1"/>
  <c r="BF11" i="71"/>
  <c r="BG11" i="71"/>
  <c r="BO11" i="71" s="1"/>
  <c r="BF12" i="71"/>
  <c r="BG12" i="71" s="1"/>
  <c r="BO12" i="71" s="1"/>
  <c r="BF13" i="71"/>
  <c r="BG13" i="71"/>
  <c r="BF14" i="71"/>
  <c r="BG14" i="71" s="1"/>
  <c r="BF15" i="71"/>
  <c r="BG15" i="71"/>
  <c r="BI15" i="71" s="1"/>
  <c r="BF16" i="71"/>
  <c r="BG16" i="71" s="1"/>
  <c r="BO16" i="71" s="1"/>
  <c r="BF17" i="71"/>
  <c r="BG17" i="71"/>
  <c r="BI17" i="71" s="1"/>
  <c r="BF18" i="71"/>
  <c r="BG18" i="71" s="1"/>
  <c r="BF19" i="71"/>
  <c r="BG19" i="71"/>
  <c r="BO19" i="71" s="1"/>
  <c r="BF20" i="71"/>
  <c r="BG20" i="71" s="1"/>
  <c r="BI20" i="71" s="1"/>
  <c r="BF21" i="71"/>
  <c r="BG21" i="71"/>
  <c r="BO21" i="71" s="1"/>
  <c r="BF22" i="71"/>
  <c r="BG22" i="71" s="1"/>
  <c r="BF23" i="71"/>
  <c r="BG23" i="71"/>
  <c r="BO23" i="71" s="1"/>
  <c r="BF24" i="71"/>
  <c r="BG24" i="71" s="1"/>
  <c r="BF25" i="71"/>
  <c r="BG25" i="71"/>
  <c r="BI25" i="71" s="1"/>
  <c r="BF26" i="71"/>
  <c r="BG26" i="71" s="1"/>
  <c r="BO26" i="71" s="1"/>
  <c r="BF27" i="71"/>
  <c r="BG27" i="71"/>
  <c r="BI27" i="71" s="1"/>
  <c r="BF28" i="71"/>
  <c r="BG28" i="71" s="1"/>
  <c r="BO28" i="71" s="1"/>
  <c r="BF29" i="71"/>
  <c r="BG29" i="71"/>
  <c r="BI29" i="71" s="1"/>
  <c r="BF30" i="71"/>
  <c r="BG30" i="71" s="1"/>
  <c r="BO30" i="71" s="1"/>
  <c r="BF31" i="71"/>
  <c r="BG31" i="71"/>
  <c r="BI31" i="71" s="1"/>
  <c r="BF32" i="71"/>
  <c r="BG32" i="71" s="1"/>
  <c r="BO32" i="71" s="1"/>
  <c r="BF33" i="71"/>
  <c r="BG33" i="71"/>
  <c r="BI33" i="71" s="1"/>
  <c r="BF34" i="71"/>
  <c r="BG34" i="71" s="1"/>
  <c r="BF35" i="71"/>
  <c r="BG35" i="71"/>
  <c r="BO35" i="71" s="1"/>
  <c r="BF36" i="71"/>
  <c r="BG36" i="71" s="1"/>
  <c r="BF37" i="71"/>
  <c r="BG37" i="71"/>
  <c r="BI37" i="71" s="1"/>
  <c r="BJ37" i="71" s="1"/>
  <c r="BF38" i="71"/>
  <c r="BG38" i="71" s="1"/>
  <c r="BI38" i="71" s="1"/>
  <c r="BF39" i="71"/>
  <c r="BG39" i="71"/>
  <c r="BI39" i="71" s="1"/>
  <c r="BF40" i="71"/>
  <c r="BG40" i="71" s="1"/>
  <c r="BI40" i="71" s="1"/>
  <c r="BF41" i="71"/>
  <c r="BG41" i="71"/>
  <c r="BI41" i="71" s="1"/>
  <c r="BF8" i="28"/>
  <c r="BG8" i="28" s="1"/>
  <c r="BO8" i="28" s="1"/>
  <c r="BF9" i="28"/>
  <c r="BG9" i="28" s="1"/>
  <c r="BF10" i="28"/>
  <c r="BG10" i="28" s="1"/>
  <c r="BF11" i="28"/>
  <c r="BG11" i="28"/>
  <c r="BF12" i="28"/>
  <c r="BG12" i="28" s="1"/>
  <c r="BF13" i="28"/>
  <c r="BG13" i="28"/>
  <c r="BF14" i="28"/>
  <c r="BG14" i="28" s="1"/>
  <c r="BF15" i="28"/>
  <c r="BG15" i="28"/>
  <c r="BF16" i="28"/>
  <c r="BG16" i="28" s="1"/>
  <c r="BF17" i="28"/>
  <c r="BG17" i="28"/>
  <c r="BF18" i="28"/>
  <c r="BG18" i="28" s="1"/>
  <c r="BF19" i="28"/>
  <c r="BG19" i="28"/>
  <c r="BF20" i="28"/>
  <c r="BG20" i="28" s="1"/>
  <c r="BF21" i="28"/>
  <c r="BG21" i="28"/>
  <c r="BF22" i="28"/>
  <c r="BG22" i="28" s="1"/>
  <c r="BF23" i="28"/>
  <c r="BG23" i="28"/>
  <c r="BF24" i="28"/>
  <c r="BG24" i="28" s="1"/>
  <c r="BF25" i="28"/>
  <c r="BG25" i="28"/>
  <c r="BF26" i="28"/>
  <c r="BG26" i="28" s="1"/>
  <c r="BF27" i="28"/>
  <c r="BG27" i="28"/>
  <c r="BF28" i="28"/>
  <c r="BG28" i="28" s="1"/>
  <c r="BF29" i="28"/>
  <c r="BG29" i="28"/>
  <c r="BF30" i="28"/>
  <c r="BG30" i="28" s="1"/>
  <c r="BF31" i="28"/>
  <c r="BG31" i="28"/>
  <c r="BF32" i="28"/>
  <c r="BG32" i="28" s="1"/>
  <c r="BF33" i="28"/>
  <c r="BG33" i="28"/>
  <c r="BF34" i="28"/>
  <c r="BG34" i="28" s="1"/>
  <c r="BF35" i="28"/>
  <c r="BG35" i="28"/>
  <c r="BF36" i="28"/>
  <c r="BG36" i="28" s="1"/>
  <c r="BF37" i="28"/>
  <c r="BG37" i="28"/>
  <c r="BF38" i="28"/>
  <c r="BG38" i="28" s="1"/>
  <c r="BF39" i="28"/>
  <c r="BG39" i="28"/>
  <c r="BF40" i="28"/>
  <c r="BG40" i="28" s="1"/>
  <c r="BF41" i="28"/>
  <c r="BG41" i="28"/>
  <c r="AD8" i="59"/>
  <c r="AD9" i="59"/>
  <c r="AD10" i="59"/>
  <c r="AD11" i="59"/>
  <c r="AE11" i="59" s="1"/>
  <c r="BK11" i="59" s="1"/>
  <c r="AD12" i="59"/>
  <c r="AE12" i="59" s="1"/>
  <c r="AD13" i="59"/>
  <c r="AE13" i="59"/>
  <c r="AD14" i="59"/>
  <c r="AE14" i="59" s="1"/>
  <c r="AD15" i="59"/>
  <c r="AE15" i="59"/>
  <c r="BK15" i="59" s="1"/>
  <c r="AD16" i="59"/>
  <c r="AE16" i="59" s="1"/>
  <c r="BK16" i="59" s="1"/>
  <c r="AD17" i="59"/>
  <c r="AE17" i="59"/>
  <c r="AD18" i="59"/>
  <c r="AE18" i="59" s="1"/>
  <c r="BK18" i="59" s="1"/>
  <c r="AD19" i="59"/>
  <c r="AE19" i="59"/>
  <c r="BK19" i="59" s="1"/>
  <c r="AD20" i="59"/>
  <c r="AE20" i="59" s="1"/>
  <c r="AD21" i="59"/>
  <c r="AE21" i="59"/>
  <c r="BK21" i="59" s="1"/>
  <c r="AD22" i="59"/>
  <c r="AE22" i="59" s="1"/>
  <c r="AD23" i="59"/>
  <c r="AE23" i="59"/>
  <c r="AD24" i="59"/>
  <c r="AE24" i="59" s="1"/>
  <c r="BK24" i="59" s="1"/>
  <c r="AD25" i="59"/>
  <c r="AE25" i="59"/>
  <c r="AD26" i="59"/>
  <c r="AE26" i="59" s="1"/>
  <c r="BK26" i="59" s="1"/>
  <c r="AD27" i="59"/>
  <c r="AE27" i="59"/>
  <c r="BK27" i="59" s="1"/>
  <c r="AD28" i="59"/>
  <c r="AE28" i="59" s="1"/>
  <c r="AG28" i="59" s="1"/>
  <c r="AD29" i="59"/>
  <c r="AE29" i="59"/>
  <c r="AD30" i="59"/>
  <c r="AE30" i="59" s="1"/>
  <c r="AD31" i="59"/>
  <c r="AE31" i="59"/>
  <c r="AD32" i="59"/>
  <c r="AE32" i="59" s="1"/>
  <c r="BK32" i="59" s="1"/>
  <c r="AD33" i="59"/>
  <c r="AE33" i="59"/>
  <c r="AD34" i="59"/>
  <c r="AE34" i="59" s="1"/>
  <c r="AD35" i="59"/>
  <c r="AE35" i="59"/>
  <c r="BK35" i="59" s="1"/>
  <c r="AD36" i="59"/>
  <c r="AE36" i="59" s="1"/>
  <c r="AD37" i="59"/>
  <c r="AE37" i="59"/>
  <c r="BK37" i="59" s="1"/>
  <c r="AD38" i="59"/>
  <c r="AE38" i="59" s="1"/>
  <c r="AD39" i="59"/>
  <c r="AE39" i="59"/>
  <c r="AG39" i="59" s="1"/>
  <c r="AD40" i="59"/>
  <c r="AE40" i="59" s="1"/>
  <c r="BK40" i="59" s="1"/>
  <c r="AD41" i="59"/>
  <c r="AE41" i="59"/>
  <c r="AD8" i="60"/>
  <c r="AD9" i="60"/>
  <c r="AD10" i="60"/>
  <c r="AD11" i="60"/>
  <c r="AE11" i="60"/>
  <c r="AD12" i="60"/>
  <c r="AE12" i="60" s="1"/>
  <c r="BK12" i="60" s="1"/>
  <c r="AD13" i="60"/>
  <c r="AE13" i="60"/>
  <c r="AD14" i="60"/>
  <c r="AE14" i="60" s="1"/>
  <c r="AD15" i="60"/>
  <c r="AE15" i="60"/>
  <c r="BK15" i="60" s="1"/>
  <c r="AD16" i="60"/>
  <c r="AE16" i="60" s="1"/>
  <c r="AD17" i="60"/>
  <c r="AE17" i="60"/>
  <c r="AD18" i="60"/>
  <c r="AE18" i="60" s="1"/>
  <c r="AD19" i="60"/>
  <c r="AE19" i="60"/>
  <c r="AD20" i="60"/>
  <c r="AE20" i="60" s="1"/>
  <c r="BK20" i="60" s="1"/>
  <c r="AD21" i="60"/>
  <c r="AE21" i="60"/>
  <c r="AD22" i="60"/>
  <c r="AE22" i="60" s="1"/>
  <c r="AD23" i="60"/>
  <c r="AE23" i="60"/>
  <c r="BK23" i="60" s="1"/>
  <c r="AD24" i="60"/>
  <c r="AE24" i="60" s="1"/>
  <c r="AD25" i="60"/>
  <c r="AE25" i="60"/>
  <c r="AD26" i="60"/>
  <c r="AE26" i="60" s="1"/>
  <c r="BK26" i="60" s="1"/>
  <c r="AD27" i="60"/>
  <c r="AE27" i="60"/>
  <c r="AD28" i="60"/>
  <c r="AE28" i="60" s="1"/>
  <c r="AD29" i="60"/>
  <c r="AE29" i="60"/>
  <c r="AD30" i="60"/>
  <c r="AE30" i="60" s="1"/>
  <c r="AD31" i="60"/>
  <c r="AE31" i="60"/>
  <c r="AD32" i="60"/>
  <c r="AE32" i="60" s="1"/>
  <c r="AD33" i="60"/>
  <c r="AE33" i="60"/>
  <c r="BK33" i="60" s="1"/>
  <c r="AD34" i="60"/>
  <c r="AE34" i="60" s="1"/>
  <c r="AD35" i="60"/>
  <c r="AE35" i="60" s="1"/>
  <c r="AD36" i="60"/>
  <c r="AE36" i="60" s="1"/>
  <c r="AD37" i="60"/>
  <c r="AE37" i="60"/>
  <c r="BK37" i="60" s="1"/>
  <c r="AD38" i="60"/>
  <c r="AE38" i="60" s="1"/>
  <c r="AD39" i="60"/>
  <c r="AE39" i="60" s="1"/>
  <c r="AD40" i="60"/>
  <c r="AE40" i="60" s="1"/>
  <c r="BK40" i="60" s="1"/>
  <c r="AD41" i="60"/>
  <c r="AE41" i="60"/>
  <c r="AD8" i="62"/>
  <c r="AD9" i="62"/>
  <c r="AD10" i="62"/>
  <c r="AD11" i="62"/>
  <c r="AE11" i="62" s="1"/>
  <c r="AD12" i="62"/>
  <c r="AE12" i="62" s="1"/>
  <c r="AG12" i="62" s="1"/>
  <c r="AD13" i="62"/>
  <c r="AE13" i="62" s="1"/>
  <c r="AD14" i="62"/>
  <c r="AE14" i="62" s="1"/>
  <c r="BK14" i="62" s="1"/>
  <c r="AD15" i="62"/>
  <c r="AE15" i="62"/>
  <c r="BK15" i="62" s="1"/>
  <c r="AD16" i="62"/>
  <c r="AE16" i="62" s="1"/>
  <c r="AD17" i="62"/>
  <c r="AE17" i="62" s="1"/>
  <c r="AG17" i="62" s="1"/>
  <c r="AD18" i="62"/>
  <c r="AE18" i="62" s="1"/>
  <c r="AD19" i="62"/>
  <c r="AE19" i="62"/>
  <c r="BK19" i="62" s="1"/>
  <c r="AD20" i="62"/>
  <c r="AE20" i="62" s="1"/>
  <c r="AD21" i="62"/>
  <c r="AE21" i="62" s="1"/>
  <c r="BK21" i="62" s="1"/>
  <c r="AD22" i="62"/>
  <c r="AE22" i="62" s="1"/>
  <c r="AD23" i="62"/>
  <c r="AE23" i="62"/>
  <c r="AD24" i="62"/>
  <c r="AE24" i="62" s="1"/>
  <c r="AD25" i="62"/>
  <c r="AE25" i="62" s="1"/>
  <c r="BK25" i="62" s="1"/>
  <c r="AD26" i="62"/>
  <c r="AE26" i="62" s="1"/>
  <c r="AD27" i="62"/>
  <c r="AE27" i="62"/>
  <c r="AD28" i="62"/>
  <c r="AE28" i="62" s="1"/>
  <c r="BK28" i="62" s="1"/>
  <c r="AD29" i="62"/>
  <c r="AE29" i="62" s="1"/>
  <c r="AD30" i="62"/>
  <c r="AE30" i="62" s="1"/>
  <c r="AD31" i="62"/>
  <c r="AE31" i="62"/>
  <c r="BK31" i="62" s="1"/>
  <c r="AD32" i="62"/>
  <c r="AE32" i="62" s="1"/>
  <c r="AD33" i="62"/>
  <c r="AE33" i="62" s="1"/>
  <c r="AD34" i="62"/>
  <c r="AE34" i="62" s="1"/>
  <c r="BK34" i="62" s="1"/>
  <c r="AD35" i="62"/>
  <c r="AE35" i="62"/>
  <c r="BK35" i="62" s="1"/>
  <c r="AD36" i="62"/>
  <c r="AE36" i="62" s="1"/>
  <c r="AD37" i="62"/>
  <c r="AE37" i="62" s="1"/>
  <c r="AD38" i="62"/>
  <c r="AE38" i="62" s="1"/>
  <c r="AD39" i="62"/>
  <c r="AE39" i="62"/>
  <c r="AD40" i="62"/>
  <c r="AE40" i="62" s="1"/>
  <c r="BK40" i="62" s="1"/>
  <c r="AD41" i="62"/>
  <c r="AE41" i="62" s="1"/>
  <c r="BK41" i="62" s="1"/>
  <c r="AD8" i="64"/>
  <c r="AD9" i="64"/>
  <c r="AD10" i="64"/>
  <c r="AD11" i="64"/>
  <c r="AE11" i="64" s="1"/>
  <c r="BK11" i="64" s="1"/>
  <c r="AD12" i="64"/>
  <c r="AE12" i="64" s="1"/>
  <c r="AD13" i="64"/>
  <c r="AE13" i="64" s="1"/>
  <c r="BK13" i="64" s="1"/>
  <c r="AD14" i="64"/>
  <c r="AE14" i="64" s="1"/>
  <c r="BK14" i="64" s="1"/>
  <c r="AD15" i="64"/>
  <c r="AE15" i="64" s="1"/>
  <c r="AD16" i="64"/>
  <c r="AE16" i="64" s="1"/>
  <c r="AD17" i="64"/>
  <c r="AE17" i="64"/>
  <c r="BK17" i="64" s="1"/>
  <c r="AD18" i="64"/>
  <c r="AE18" i="64" s="1"/>
  <c r="AD19" i="64"/>
  <c r="AE19" i="64" s="1"/>
  <c r="BK19" i="64" s="1"/>
  <c r="AD20" i="64"/>
  <c r="AE20" i="64" s="1"/>
  <c r="BK20" i="64" s="1"/>
  <c r="AD21" i="64"/>
  <c r="AE21" i="64"/>
  <c r="BK21" i="64" s="1"/>
  <c r="AD22" i="64"/>
  <c r="AE22" i="64" s="1"/>
  <c r="AD23" i="64"/>
  <c r="AE23" i="64" s="1"/>
  <c r="BK23" i="64" s="1"/>
  <c r="AD24" i="64"/>
  <c r="AE24" i="64" s="1"/>
  <c r="BK24" i="64" s="1"/>
  <c r="AD25" i="64"/>
  <c r="AE25" i="64"/>
  <c r="BK25" i="64" s="1"/>
  <c r="AD26" i="64"/>
  <c r="AE26" i="64" s="1"/>
  <c r="BK26" i="64" s="1"/>
  <c r="AD27" i="64"/>
  <c r="AE27" i="64" s="1"/>
  <c r="BK27" i="64" s="1"/>
  <c r="AD28" i="64"/>
  <c r="AE28" i="64" s="1"/>
  <c r="BK28" i="64" s="1"/>
  <c r="AD29" i="64"/>
  <c r="AE29" i="64"/>
  <c r="AD30" i="64"/>
  <c r="AE30" i="64" s="1"/>
  <c r="BK30" i="64" s="1"/>
  <c r="AD31" i="64"/>
  <c r="AE31" i="64" s="1"/>
  <c r="BK31" i="64" s="1"/>
  <c r="AD32" i="64"/>
  <c r="AE32" i="64" s="1"/>
  <c r="BK32" i="64" s="1"/>
  <c r="AD33" i="64"/>
  <c r="AE33" i="64"/>
  <c r="AD34" i="64"/>
  <c r="AE34" i="64" s="1"/>
  <c r="BK34" i="64" s="1"/>
  <c r="AD35" i="64"/>
  <c r="AE35" i="64" s="1"/>
  <c r="BK35" i="64" s="1"/>
  <c r="AD36" i="64"/>
  <c r="AE36" i="64" s="1"/>
  <c r="AD37" i="64"/>
  <c r="AE37" i="64"/>
  <c r="BK37" i="64" s="1"/>
  <c r="AD38" i="64"/>
  <c r="AE38" i="64" s="1"/>
  <c r="BK38" i="64" s="1"/>
  <c r="AD39" i="64"/>
  <c r="AE39" i="64" s="1"/>
  <c r="BK39" i="64" s="1"/>
  <c r="AD40" i="64"/>
  <c r="AE40" i="64" s="1"/>
  <c r="AD41" i="64"/>
  <c r="AE41" i="64"/>
  <c r="BK41" i="64" s="1"/>
  <c r="AD8" i="65"/>
  <c r="AD9" i="65"/>
  <c r="AD10" i="65"/>
  <c r="AD11" i="65"/>
  <c r="AE11" i="65" s="1"/>
  <c r="AD12" i="65"/>
  <c r="AE12" i="65" s="1"/>
  <c r="AD13" i="65"/>
  <c r="AE13" i="65" s="1"/>
  <c r="AD14" i="65"/>
  <c r="AE14" i="65" s="1"/>
  <c r="BK14" i="65" s="1"/>
  <c r="AD15" i="65"/>
  <c r="AE15" i="65"/>
  <c r="BK15" i="65" s="1"/>
  <c r="AD16" i="65"/>
  <c r="AE16" i="65" s="1"/>
  <c r="AG16" i="65" s="1"/>
  <c r="AD17" i="65"/>
  <c r="AE17" i="65" s="1"/>
  <c r="AD18" i="65"/>
  <c r="AE18" i="65" s="1"/>
  <c r="BK18" i="65" s="1"/>
  <c r="AD19" i="65"/>
  <c r="AE19" i="65"/>
  <c r="AD20" i="65"/>
  <c r="AE20" i="65" s="1"/>
  <c r="AD21" i="65"/>
  <c r="AE21" i="65" s="1"/>
  <c r="BK21" i="65" s="1"/>
  <c r="AD22" i="65"/>
  <c r="AE22" i="65" s="1"/>
  <c r="BK22" i="65" s="1"/>
  <c r="AD23" i="65"/>
  <c r="AE23" i="65"/>
  <c r="AD24" i="65"/>
  <c r="AE24" i="65" s="1"/>
  <c r="AG24" i="65" s="1"/>
  <c r="AD25" i="65"/>
  <c r="AE25" i="65" s="1"/>
  <c r="BK25" i="65" s="1"/>
  <c r="AD26" i="65"/>
  <c r="AE26" i="65" s="1"/>
  <c r="AD27" i="65"/>
  <c r="AE27" i="65"/>
  <c r="AD28" i="65"/>
  <c r="AE28" i="65" s="1"/>
  <c r="BK28" i="65" s="1"/>
  <c r="AD29" i="65"/>
  <c r="AE29" i="65" s="1"/>
  <c r="BK29" i="65" s="1"/>
  <c r="AD30" i="65"/>
  <c r="AE30" i="65" s="1"/>
  <c r="AD31" i="65"/>
  <c r="AE31" i="65"/>
  <c r="AD32" i="65"/>
  <c r="AE32" i="65" s="1"/>
  <c r="BK32" i="65" s="1"/>
  <c r="AD33" i="65"/>
  <c r="AE33" i="65" s="1"/>
  <c r="AD34" i="65"/>
  <c r="AE34" i="65" s="1"/>
  <c r="AD35" i="65"/>
  <c r="AE35" i="65"/>
  <c r="BK35" i="65" s="1"/>
  <c r="AD36" i="65"/>
  <c r="AE36" i="65" s="1"/>
  <c r="BK36" i="65" s="1"/>
  <c r="AD37" i="65"/>
  <c r="AE37" i="65" s="1"/>
  <c r="AD38" i="65"/>
  <c r="AE38" i="65" s="1"/>
  <c r="AD39" i="65"/>
  <c r="AE39" i="65"/>
  <c r="AD40" i="65"/>
  <c r="AE40" i="65" s="1"/>
  <c r="AD41" i="65"/>
  <c r="AE41" i="65" s="1"/>
  <c r="AD8" i="66"/>
  <c r="AD9" i="66"/>
  <c r="AD10" i="66"/>
  <c r="AD11" i="66"/>
  <c r="AE11" i="66" s="1"/>
  <c r="AD12" i="66"/>
  <c r="AE12" i="66" s="1"/>
  <c r="BK12" i="66" s="1"/>
  <c r="AD13" i="66"/>
  <c r="AE13" i="66" s="1"/>
  <c r="BK13" i="66" s="1"/>
  <c r="AD14" i="66"/>
  <c r="AE14" i="66" s="1"/>
  <c r="BK14" i="66" s="1"/>
  <c r="AD15" i="66"/>
  <c r="AE15" i="66" s="1"/>
  <c r="AD16" i="66"/>
  <c r="AE16" i="66" s="1"/>
  <c r="AG16" i="66" s="1"/>
  <c r="AD17" i="66"/>
  <c r="AE17" i="66" s="1"/>
  <c r="BK17" i="66" s="1"/>
  <c r="AD18" i="66"/>
  <c r="AE18" i="66" s="1"/>
  <c r="BK18" i="66" s="1"/>
  <c r="AD19" i="66"/>
  <c r="AE19" i="66" s="1"/>
  <c r="AD20" i="66"/>
  <c r="AE20" i="66" s="1"/>
  <c r="BK20" i="66" s="1"/>
  <c r="AD21" i="66"/>
  <c r="AE21" i="66" s="1"/>
  <c r="BK21" i="66" s="1"/>
  <c r="AD22" i="66"/>
  <c r="AE22" i="66" s="1"/>
  <c r="BK22" i="66" s="1"/>
  <c r="AD23" i="66"/>
  <c r="AE23" i="66" s="1"/>
  <c r="AD24" i="66"/>
  <c r="AE24" i="66" s="1"/>
  <c r="BK24" i="66" s="1"/>
  <c r="AD25" i="66"/>
  <c r="AE25" i="66" s="1"/>
  <c r="BK25" i="66" s="1"/>
  <c r="AD26" i="66"/>
  <c r="AE26" i="66" s="1"/>
  <c r="BK26" i="66" s="1"/>
  <c r="AD27" i="66"/>
  <c r="AE27" i="66" s="1"/>
  <c r="AD28" i="66"/>
  <c r="AE28" i="66" s="1"/>
  <c r="BK28" i="66" s="1"/>
  <c r="AD29" i="66"/>
  <c r="AE29" i="66" s="1"/>
  <c r="BK29" i="66" s="1"/>
  <c r="AD30" i="66"/>
  <c r="AE30" i="66" s="1"/>
  <c r="BK30" i="66" s="1"/>
  <c r="AD31" i="66"/>
  <c r="AE31" i="66" s="1"/>
  <c r="AD32" i="66"/>
  <c r="AE32" i="66" s="1"/>
  <c r="BK32" i="66" s="1"/>
  <c r="AD33" i="66"/>
  <c r="AE33" i="66" s="1"/>
  <c r="BK33" i="66" s="1"/>
  <c r="AD34" i="66"/>
  <c r="AE34" i="66" s="1"/>
  <c r="BK34" i="66" s="1"/>
  <c r="AD35" i="66"/>
  <c r="AE35" i="66" s="1"/>
  <c r="AD36" i="66"/>
  <c r="AE36" i="66" s="1"/>
  <c r="BK36" i="66" s="1"/>
  <c r="AD37" i="66"/>
  <c r="AE37" i="66" s="1"/>
  <c r="BK37" i="66" s="1"/>
  <c r="AD38" i="66"/>
  <c r="AE38" i="66" s="1"/>
  <c r="BK38" i="66" s="1"/>
  <c r="AD39" i="66"/>
  <c r="AE39" i="66" s="1"/>
  <c r="AD40" i="66"/>
  <c r="AE40" i="66" s="1"/>
  <c r="BK40" i="66" s="1"/>
  <c r="AD41" i="66"/>
  <c r="AE41" i="66" s="1"/>
  <c r="BK41" i="66" s="1"/>
  <c r="AD8" i="63"/>
  <c r="AD9" i="63"/>
  <c r="AD10" i="63"/>
  <c r="AD11" i="63"/>
  <c r="AE11" i="63" s="1"/>
  <c r="AD12" i="63"/>
  <c r="AE12" i="63" s="1"/>
  <c r="AG12" i="63" s="1"/>
  <c r="AD13" i="63"/>
  <c r="AE13" i="63" s="1"/>
  <c r="BK13" i="63" s="1"/>
  <c r="AD14" i="63"/>
  <c r="AE14" i="63" s="1"/>
  <c r="AD15" i="63"/>
  <c r="AE15" i="63" s="1"/>
  <c r="AG15" i="63" s="1"/>
  <c r="AD16" i="63"/>
  <c r="AE16" i="63" s="1"/>
  <c r="BK16" i="63" s="1"/>
  <c r="AD17" i="63"/>
  <c r="AE17" i="63" s="1"/>
  <c r="BK17" i="63" s="1"/>
  <c r="AD18" i="63"/>
  <c r="AE18" i="63" s="1"/>
  <c r="BK18" i="63" s="1"/>
  <c r="AD19" i="63"/>
  <c r="AE19" i="63" s="1"/>
  <c r="AG19" i="63" s="1"/>
  <c r="AD20" i="63"/>
  <c r="AE20" i="63" s="1"/>
  <c r="BK20" i="63" s="1"/>
  <c r="AD21" i="63"/>
  <c r="AE21" i="63" s="1"/>
  <c r="BK21" i="63" s="1"/>
  <c r="AD22" i="63"/>
  <c r="AE22" i="63" s="1"/>
  <c r="BK22" i="63" s="1"/>
  <c r="AD23" i="63"/>
  <c r="AE23" i="63" s="1"/>
  <c r="AG23" i="63" s="1"/>
  <c r="AD24" i="63"/>
  <c r="AE24" i="63" s="1"/>
  <c r="AD25" i="63"/>
  <c r="AE25" i="63" s="1"/>
  <c r="BK25" i="63" s="1"/>
  <c r="AD26" i="63"/>
  <c r="AE26" i="63" s="1"/>
  <c r="BK26" i="63" s="1"/>
  <c r="AD27" i="63"/>
  <c r="AE27" i="63" s="1"/>
  <c r="AD28" i="63"/>
  <c r="AE28" i="63" s="1"/>
  <c r="BK28" i="63" s="1"/>
  <c r="AD29" i="63"/>
  <c r="AE29" i="63" s="1"/>
  <c r="AD30" i="63"/>
  <c r="AE30" i="63" s="1"/>
  <c r="BK30" i="63" s="1"/>
  <c r="AD31" i="63"/>
  <c r="AE31" i="63" s="1"/>
  <c r="AD32" i="63"/>
  <c r="AE32" i="63" s="1"/>
  <c r="BK32" i="63" s="1"/>
  <c r="AD33" i="63"/>
  <c r="AE33" i="63" s="1"/>
  <c r="BK33" i="63" s="1"/>
  <c r="AD34" i="63"/>
  <c r="AE34" i="63" s="1"/>
  <c r="BK34" i="63" s="1"/>
  <c r="AD35" i="63"/>
  <c r="AE35" i="63" s="1"/>
  <c r="AD36" i="63"/>
  <c r="AE36" i="63" s="1"/>
  <c r="BK36" i="63" s="1"/>
  <c r="AD37" i="63"/>
  <c r="AE37" i="63" s="1"/>
  <c r="BK37" i="63" s="1"/>
  <c r="AD38" i="63"/>
  <c r="AE38" i="63" s="1"/>
  <c r="BK38" i="63" s="1"/>
  <c r="AD39" i="63"/>
  <c r="AE39" i="63" s="1"/>
  <c r="AD40" i="63"/>
  <c r="AE40" i="63" s="1"/>
  <c r="AG40" i="63" s="1"/>
  <c r="AD41" i="63"/>
  <c r="AE41" i="63" s="1"/>
  <c r="BK41" i="63" s="1"/>
  <c r="AD8" i="61"/>
  <c r="AD9" i="61"/>
  <c r="AD10" i="61"/>
  <c r="AD11" i="61"/>
  <c r="AE11" i="61" s="1"/>
  <c r="AD12" i="61"/>
  <c r="AE12" i="61" s="1"/>
  <c r="BK12" i="61" s="1"/>
  <c r="AD13" i="61"/>
  <c r="AE13" i="61" s="1"/>
  <c r="BK13" i="61" s="1"/>
  <c r="AD14" i="61"/>
  <c r="AE14" i="61" s="1"/>
  <c r="BK14" i="61" s="1"/>
  <c r="AD15" i="61"/>
  <c r="AE15" i="61" s="1"/>
  <c r="AD16" i="61"/>
  <c r="AE16" i="61" s="1"/>
  <c r="BK16" i="61" s="1"/>
  <c r="AD17" i="61"/>
  <c r="AE17" i="61" s="1"/>
  <c r="BK17" i="61" s="1"/>
  <c r="AD18" i="61"/>
  <c r="AE18" i="61" s="1"/>
  <c r="BK18" i="61" s="1"/>
  <c r="AD19" i="61"/>
  <c r="AE19" i="61" s="1"/>
  <c r="AD20" i="61"/>
  <c r="AE20" i="61" s="1"/>
  <c r="BK20" i="61" s="1"/>
  <c r="AD21" i="61"/>
  <c r="AE21" i="61" s="1"/>
  <c r="BK21" i="61" s="1"/>
  <c r="AD22" i="61"/>
  <c r="AE22" i="61" s="1"/>
  <c r="BK22" i="61" s="1"/>
  <c r="AD23" i="61"/>
  <c r="AE23" i="61" s="1"/>
  <c r="AD24" i="61"/>
  <c r="AE24" i="61" s="1"/>
  <c r="BK24" i="61" s="1"/>
  <c r="AD25" i="61"/>
  <c r="AE25" i="61" s="1"/>
  <c r="BK25" i="61" s="1"/>
  <c r="AD26" i="61"/>
  <c r="AE26" i="61" s="1"/>
  <c r="BK26" i="61" s="1"/>
  <c r="AD27" i="61"/>
  <c r="AE27" i="61" s="1"/>
  <c r="AD28" i="61"/>
  <c r="AE28" i="61" s="1"/>
  <c r="BK28" i="61" s="1"/>
  <c r="AD29" i="61"/>
  <c r="AE29" i="61" s="1"/>
  <c r="BK29" i="61" s="1"/>
  <c r="AD30" i="61"/>
  <c r="AE30" i="61" s="1"/>
  <c r="BK30" i="61" s="1"/>
  <c r="AD31" i="61"/>
  <c r="AE31" i="61" s="1"/>
  <c r="AD32" i="61"/>
  <c r="AE32" i="61" s="1"/>
  <c r="BK32" i="61" s="1"/>
  <c r="AD33" i="61"/>
  <c r="AE33" i="61" s="1"/>
  <c r="BK33" i="61" s="1"/>
  <c r="AD34" i="61"/>
  <c r="AE34" i="61" s="1"/>
  <c r="BK34" i="61" s="1"/>
  <c r="AD35" i="61"/>
  <c r="AE35" i="61" s="1"/>
  <c r="AD36" i="61"/>
  <c r="AE36" i="61" s="1"/>
  <c r="BK36" i="61" s="1"/>
  <c r="AD37" i="61"/>
  <c r="AE37" i="61" s="1"/>
  <c r="BK37" i="61" s="1"/>
  <c r="AD38" i="61"/>
  <c r="AE38" i="61" s="1"/>
  <c r="BK38" i="61" s="1"/>
  <c r="AD39" i="61"/>
  <c r="AE39" i="61" s="1"/>
  <c r="AD40" i="61"/>
  <c r="AE40" i="61" s="1"/>
  <c r="BK40" i="61" s="1"/>
  <c r="AD41" i="61"/>
  <c r="AE41" i="61" s="1"/>
  <c r="BK41" i="61" s="1"/>
  <c r="AD8" i="67"/>
  <c r="AD9" i="67"/>
  <c r="AD10" i="67"/>
  <c r="AD11" i="67"/>
  <c r="AE11" i="67" s="1"/>
  <c r="AD12" i="67"/>
  <c r="AE12" i="67" s="1"/>
  <c r="BK12" i="67" s="1"/>
  <c r="AD13" i="67"/>
  <c r="AE13" i="67" s="1"/>
  <c r="BK13" i="67" s="1"/>
  <c r="AD14" i="67"/>
  <c r="AE14" i="67" s="1"/>
  <c r="BK14" i="67" s="1"/>
  <c r="AD15" i="67"/>
  <c r="AE15" i="67" s="1"/>
  <c r="AG15" i="67" s="1"/>
  <c r="AD16" i="67"/>
  <c r="AE16" i="67" s="1"/>
  <c r="AD17" i="67"/>
  <c r="AE17" i="67" s="1"/>
  <c r="BK17" i="67" s="1"/>
  <c r="AD18" i="67"/>
  <c r="AE18" i="67" s="1"/>
  <c r="BK18" i="67" s="1"/>
  <c r="AD19" i="67"/>
  <c r="AE19" i="67" s="1"/>
  <c r="AD20" i="67"/>
  <c r="AE20" i="67" s="1"/>
  <c r="AD21" i="67"/>
  <c r="AE21" i="67" s="1"/>
  <c r="BK21" i="67" s="1"/>
  <c r="AD22" i="67"/>
  <c r="AE22" i="67" s="1"/>
  <c r="AD23" i="67"/>
  <c r="AE23" i="67" s="1"/>
  <c r="BK23" i="67" s="1"/>
  <c r="AD24" i="67"/>
  <c r="AE24" i="67" s="1"/>
  <c r="AD25" i="67"/>
  <c r="AE25" i="67" s="1"/>
  <c r="AG25" i="67" s="1"/>
  <c r="AD26" i="67"/>
  <c r="AE26" i="67" s="1"/>
  <c r="BK26" i="67" s="1"/>
  <c r="AD27" i="67"/>
  <c r="AE27" i="67" s="1"/>
  <c r="BK27" i="67" s="1"/>
  <c r="AD28" i="67"/>
  <c r="AE28" i="67" s="1"/>
  <c r="AD29" i="67"/>
  <c r="AE29" i="67" s="1"/>
  <c r="BK29" i="67" s="1"/>
  <c r="AD30" i="67"/>
  <c r="AE30" i="67" s="1"/>
  <c r="BK30" i="67" s="1"/>
  <c r="AD31" i="67"/>
  <c r="AE31" i="67" s="1"/>
  <c r="BK31" i="67" s="1"/>
  <c r="AD32" i="67"/>
  <c r="AE32" i="67" s="1"/>
  <c r="AD33" i="67"/>
  <c r="AE33" i="67" s="1"/>
  <c r="BK33" i="67" s="1"/>
  <c r="AD34" i="67"/>
  <c r="AE34" i="67" s="1"/>
  <c r="BK34" i="67" s="1"/>
  <c r="AD35" i="67"/>
  <c r="AE35" i="67" s="1"/>
  <c r="AG35" i="67" s="1"/>
  <c r="AD36" i="67"/>
  <c r="AE36" i="67" s="1"/>
  <c r="BK36" i="67" s="1"/>
  <c r="AD37" i="67"/>
  <c r="AE37" i="67" s="1"/>
  <c r="BK37" i="67" s="1"/>
  <c r="AD38" i="67"/>
  <c r="AE38" i="67" s="1"/>
  <c r="AD39" i="67"/>
  <c r="AE39" i="67" s="1"/>
  <c r="BK39" i="67" s="1"/>
  <c r="AD40" i="67"/>
  <c r="AE40" i="67" s="1"/>
  <c r="BK40" i="67" s="1"/>
  <c r="AD41" i="67"/>
  <c r="AE41" i="67" s="1"/>
  <c r="AG41" i="67" s="1"/>
  <c r="AD8" i="70"/>
  <c r="AD9" i="70"/>
  <c r="AD10" i="70"/>
  <c r="AD11" i="70"/>
  <c r="AE11" i="70" s="1"/>
  <c r="BK11" i="70" s="1"/>
  <c r="AD12" i="70"/>
  <c r="AE12" i="70" s="1"/>
  <c r="BK12" i="70" s="1"/>
  <c r="AD13" i="70"/>
  <c r="AE13" i="70" s="1"/>
  <c r="BK13" i="70" s="1"/>
  <c r="AD14" i="70"/>
  <c r="AE14" i="70" s="1"/>
  <c r="AD15" i="70"/>
  <c r="AE15" i="70" s="1"/>
  <c r="BK15" i="70" s="1"/>
  <c r="AD16" i="70"/>
  <c r="AE16" i="70" s="1"/>
  <c r="BK16" i="70" s="1"/>
  <c r="AD17" i="70"/>
  <c r="AE17" i="70" s="1"/>
  <c r="AD18" i="70"/>
  <c r="AE18" i="70" s="1"/>
  <c r="BK18" i="70" s="1"/>
  <c r="AD19" i="70"/>
  <c r="AE19" i="70" s="1"/>
  <c r="BK19" i="70" s="1"/>
  <c r="AD20" i="70"/>
  <c r="AE20" i="70" s="1"/>
  <c r="AD21" i="70"/>
  <c r="AE21" i="70" s="1"/>
  <c r="BK21" i="70" s="1"/>
  <c r="AD22" i="70"/>
  <c r="AE22" i="70" s="1"/>
  <c r="BK22" i="70" s="1"/>
  <c r="AD23" i="70"/>
  <c r="AE23" i="70" s="1"/>
  <c r="AD24" i="70"/>
  <c r="AE24" i="70" s="1"/>
  <c r="BK24" i="70" s="1"/>
  <c r="AD25" i="70"/>
  <c r="AE25" i="70" s="1"/>
  <c r="AD26" i="70"/>
  <c r="AE26" i="70" s="1"/>
  <c r="AG26" i="70" s="1"/>
  <c r="AD27" i="70"/>
  <c r="AE27" i="70" s="1"/>
  <c r="AD28" i="70"/>
  <c r="AE28" i="70" s="1"/>
  <c r="BK28" i="70" s="1"/>
  <c r="AD29" i="70"/>
  <c r="AE29" i="70" s="1"/>
  <c r="AD30" i="70"/>
  <c r="AE30" i="70" s="1"/>
  <c r="BK30" i="70" s="1"/>
  <c r="AD31" i="70"/>
  <c r="AE31" i="70" s="1"/>
  <c r="AD32" i="70"/>
  <c r="AE32" i="70" s="1"/>
  <c r="BK32" i="70" s="1"/>
  <c r="AD33" i="70"/>
  <c r="AE33" i="70" s="1"/>
  <c r="AG33" i="70" s="1"/>
  <c r="BM33" i="70" s="1"/>
  <c r="AD34" i="70"/>
  <c r="AE34" i="70" s="1"/>
  <c r="BK34" i="70" s="1"/>
  <c r="AD35" i="70"/>
  <c r="AE35" i="70" s="1"/>
  <c r="AD36" i="70"/>
  <c r="AE36" i="70" s="1"/>
  <c r="BK36" i="70" s="1"/>
  <c r="AD37" i="70"/>
  <c r="AE37" i="70" s="1"/>
  <c r="AD38" i="70"/>
  <c r="AE38" i="70" s="1"/>
  <c r="BK38" i="70" s="1"/>
  <c r="AD39" i="70"/>
  <c r="AE39" i="70" s="1"/>
  <c r="AG39" i="70" s="1"/>
  <c r="BM39" i="70" s="1"/>
  <c r="AD40" i="70"/>
  <c r="AE40" i="70" s="1"/>
  <c r="BK40" i="70" s="1"/>
  <c r="AD41" i="70"/>
  <c r="AE41" i="70" s="1"/>
  <c r="AD8" i="69"/>
  <c r="AD9" i="69"/>
  <c r="AD10" i="69"/>
  <c r="AD11" i="69"/>
  <c r="AE11" i="69" s="1"/>
  <c r="BK11" i="69" s="1"/>
  <c r="AD12" i="69"/>
  <c r="AE12" i="69" s="1"/>
  <c r="BK12" i="69" s="1"/>
  <c r="AD13" i="69"/>
  <c r="AE13" i="69" s="1"/>
  <c r="AG13" i="69" s="1"/>
  <c r="AD14" i="69"/>
  <c r="AE14" i="69" s="1"/>
  <c r="BK14" i="69" s="1"/>
  <c r="AD15" i="69"/>
  <c r="AE15" i="69" s="1"/>
  <c r="AD16" i="69"/>
  <c r="AE16" i="69" s="1"/>
  <c r="BK16" i="69" s="1"/>
  <c r="AD17" i="69"/>
  <c r="AE17" i="69" s="1"/>
  <c r="BK17" i="69" s="1"/>
  <c r="AD18" i="69"/>
  <c r="AE18" i="69" s="1"/>
  <c r="AD19" i="69"/>
  <c r="AE19" i="69" s="1"/>
  <c r="BK19" i="69" s="1"/>
  <c r="AD20" i="69"/>
  <c r="AE20" i="69" s="1"/>
  <c r="AG20" i="69" s="1"/>
  <c r="AD21" i="69"/>
  <c r="AE21" i="69" s="1"/>
  <c r="BK21" i="69" s="1"/>
  <c r="AD22" i="69"/>
  <c r="AE22" i="69" s="1"/>
  <c r="BK22" i="69" s="1"/>
  <c r="AD23" i="69"/>
  <c r="AE23" i="69" s="1"/>
  <c r="AG23" i="69" s="1"/>
  <c r="AD24" i="69"/>
  <c r="AE24" i="69" s="1"/>
  <c r="BK24" i="69" s="1"/>
  <c r="AD25" i="69"/>
  <c r="AE25" i="69" s="1"/>
  <c r="BK25" i="69" s="1"/>
  <c r="AD26" i="69"/>
  <c r="AE26" i="69" s="1"/>
  <c r="AD27" i="69"/>
  <c r="AE27" i="69" s="1"/>
  <c r="BK27" i="69" s="1"/>
  <c r="AD28" i="69"/>
  <c r="AE28" i="69" s="1"/>
  <c r="BK28" i="69" s="1"/>
  <c r="AD29" i="69"/>
  <c r="AE29" i="69" s="1"/>
  <c r="AG29" i="69" s="1"/>
  <c r="AD30" i="69"/>
  <c r="AE30" i="69" s="1"/>
  <c r="BK30" i="69" s="1"/>
  <c r="AD31" i="69"/>
  <c r="AE31" i="69" s="1"/>
  <c r="AD32" i="69"/>
  <c r="AE32" i="69" s="1"/>
  <c r="BK32" i="69" s="1"/>
  <c r="AD33" i="69"/>
  <c r="AE33" i="69" s="1"/>
  <c r="BK33" i="69" s="1"/>
  <c r="AD34" i="69"/>
  <c r="AE34" i="69" s="1"/>
  <c r="AD35" i="69"/>
  <c r="AE35" i="69" s="1"/>
  <c r="BK35" i="69" s="1"/>
  <c r="AD36" i="69"/>
  <c r="AE36" i="69" s="1"/>
  <c r="BK36" i="69" s="1"/>
  <c r="AD37" i="69"/>
  <c r="AE37" i="69" s="1"/>
  <c r="BK37" i="69" s="1"/>
  <c r="AD38" i="69"/>
  <c r="AE38" i="69" s="1"/>
  <c r="BK38" i="69" s="1"/>
  <c r="AD39" i="69"/>
  <c r="AE39" i="69" s="1"/>
  <c r="AG39" i="69" s="1"/>
  <c r="AD40" i="69"/>
  <c r="AE40" i="69" s="1"/>
  <c r="BK40" i="69" s="1"/>
  <c r="AD41" i="69"/>
  <c r="AE41" i="69" s="1"/>
  <c r="BK41" i="69" s="1"/>
  <c r="AD8" i="68"/>
  <c r="AD9" i="68"/>
  <c r="AD10" i="68"/>
  <c r="AD11" i="68"/>
  <c r="AE11" i="68" s="1"/>
  <c r="AD12" i="68"/>
  <c r="AE12" i="68" s="1"/>
  <c r="BK12" i="68" s="1"/>
  <c r="AD13" i="68"/>
  <c r="AE13" i="68" s="1"/>
  <c r="AD14" i="68"/>
  <c r="AE14" i="68" s="1"/>
  <c r="BK14" i="68" s="1"/>
  <c r="AD15" i="68"/>
  <c r="AE15" i="68" s="1"/>
  <c r="BK15" i="68" s="1"/>
  <c r="AD16" i="68"/>
  <c r="AE16" i="68" s="1"/>
  <c r="BK16" i="68" s="1"/>
  <c r="AD17" i="68"/>
  <c r="AE17" i="68" s="1"/>
  <c r="BK17" i="68" s="1"/>
  <c r="AD18" i="68"/>
  <c r="AE18" i="68" s="1"/>
  <c r="BK18" i="68" s="1"/>
  <c r="AD19" i="68"/>
  <c r="AE19" i="68" s="1"/>
  <c r="AG19" i="68" s="1"/>
  <c r="AD20" i="68"/>
  <c r="AE20" i="68" s="1"/>
  <c r="BK20" i="68" s="1"/>
  <c r="AD21" i="68"/>
  <c r="AE21" i="68" s="1"/>
  <c r="BK21" i="68" s="1"/>
  <c r="AD22" i="68"/>
  <c r="AE22" i="68" s="1"/>
  <c r="BK22" i="68" s="1"/>
  <c r="AD23" i="68"/>
  <c r="AE23" i="68" s="1"/>
  <c r="BK23" i="68" s="1"/>
  <c r="AD24" i="68"/>
  <c r="AE24" i="68" s="1"/>
  <c r="BK24" i="68" s="1"/>
  <c r="AD25" i="68"/>
  <c r="AE25" i="68" s="1"/>
  <c r="BK25" i="68" s="1"/>
  <c r="AD26" i="68"/>
  <c r="AE26" i="68" s="1"/>
  <c r="BK26" i="68" s="1"/>
  <c r="AD27" i="68"/>
  <c r="AE27" i="68" s="1"/>
  <c r="BK27" i="68" s="1"/>
  <c r="AD28" i="68"/>
  <c r="AE28" i="68" s="1"/>
  <c r="AG28" i="68" s="1"/>
  <c r="AD29" i="68"/>
  <c r="AE29" i="68" s="1"/>
  <c r="BK29" i="68" s="1"/>
  <c r="AD30" i="68"/>
  <c r="AE30" i="68" s="1"/>
  <c r="BK30" i="68" s="1"/>
  <c r="AD31" i="68"/>
  <c r="AE31" i="68" s="1"/>
  <c r="BK31" i="68" s="1"/>
  <c r="AD32" i="68"/>
  <c r="AE32" i="68" s="1"/>
  <c r="BK32" i="68" s="1"/>
  <c r="AD33" i="68"/>
  <c r="AE33" i="68" s="1"/>
  <c r="BK33" i="68" s="1"/>
  <c r="AD34" i="68"/>
  <c r="AE34" i="68" s="1"/>
  <c r="BK34" i="68" s="1"/>
  <c r="AD35" i="68"/>
  <c r="AE35" i="68" s="1"/>
  <c r="BK35" i="68" s="1"/>
  <c r="AD36" i="68"/>
  <c r="AE36" i="68" s="1"/>
  <c r="BK36" i="68" s="1"/>
  <c r="AD37" i="68"/>
  <c r="AE37" i="68" s="1"/>
  <c r="BK37" i="68" s="1"/>
  <c r="AD38" i="68"/>
  <c r="AE38" i="68" s="1"/>
  <c r="BK38" i="68" s="1"/>
  <c r="AD39" i="68"/>
  <c r="AE39" i="68" s="1"/>
  <c r="BK39" i="68" s="1"/>
  <c r="AD40" i="68"/>
  <c r="AE40" i="68" s="1"/>
  <c r="BK40" i="68" s="1"/>
  <c r="AD41" i="68"/>
  <c r="AE41" i="68" s="1"/>
  <c r="AG41" i="68" s="1"/>
  <c r="BM41" i="68" s="1"/>
  <c r="AD8" i="71"/>
  <c r="AD9" i="71"/>
  <c r="AD10" i="71"/>
  <c r="AD11" i="71"/>
  <c r="AE11" i="71" s="1"/>
  <c r="BK11" i="71" s="1"/>
  <c r="AD12" i="71"/>
  <c r="AE12" i="71" s="1"/>
  <c r="BK12" i="71" s="1"/>
  <c r="AD13" i="71"/>
  <c r="AE13" i="71" s="1"/>
  <c r="AG13" i="71" s="1"/>
  <c r="AD14" i="71"/>
  <c r="AE14" i="71" s="1"/>
  <c r="BK14" i="71" s="1"/>
  <c r="AD15" i="71"/>
  <c r="AE15" i="71" s="1"/>
  <c r="AG15" i="71" s="1"/>
  <c r="AD16" i="71"/>
  <c r="AE16" i="71" s="1"/>
  <c r="AD17" i="71"/>
  <c r="AE17" i="71" s="1"/>
  <c r="BK17" i="71" s="1"/>
  <c r="AD18" i="71"/>
  <c r="AE18" i="71" s="1"/>
  <c r="BK18" i="71" s="1"/>
  <c r="AD19" i="71"/>
  <c r="AE19" i="71" s="1"/>
  <c r="BK19" i="71" s="1"/>
  <c r="AD20" i="71"/>
  <c r="AE20" i="71" s="1"/>
  <c r="BK20" i="71" s="1"/>
  <c r="AD21" i="71"/>
  <c r="AE21" i="71" s="1"/>
  <c r="AD22" i="71"/>
  <c r="AE22" i="71" s="1"/>
  <c r="BK22" i="71" s="1"/>
  <c r="AD23" i="71"/>
  <c r="AE23" i="71" s="1"/>
  <c r="BK23" i="71" s="1"/>
  <c r="AD24" i="71"/>
  <c r="AE24" i="71" s="1"/>
  <c r="AD25" i="71"/>
  <c r="AE25" i="71" s="1"/>
  <c r="BK25" i="71" s="1"/>
  <c r="AD26" i="71"/>
  <c r="AE26" i="71" s="1"/>
  <c r="BK26" i="71" s="1"/>
  <c r="AD27" i="71"/>
  <c r="AE27" i="71" s="1"/>
  <c r="BK27" i="71" s="1"/>
  <c r="AD28" i="71"/>
  <c r="AE28" i="71" s="1"/>
  <c r="BK28" i="71" s="1"/>
  <c r="AD29" i="71"/>
  <c r="AE29" i="71" s="1"/>
  <c r="AD30" i="71"/>
  <c r="AE30" i="71" s="1"/>
  <c r="BK30" i="71" s="1"/>
  <c r="AD31" i="71"/>
  <c r="AE31" i="71" s="1"/>
  <c r="BK31" i="71" s="1"/>
  <c r="AD32" i="71"/>
  <c r="AE32" i="71" s="1"/>
  <c r="AD33" i="71"/>
  <c r="AE33" i="71" s="1"/>
  <c r="BK33" i="71" s="1"/>
  <c r="AD34" i="71"/>
  <c r="AE34" i="71" s="1"/>
  <c r="BK34" i="71" s="1"/>
  <c r="AD35" i="71"/>
  <c r="AE35" i="71" s="1"/>
  <c r="BK35" i="71" s="1"/>
  <c r="AD36" i="71"/>
  <c r="AE36" i="71" s="1"/>
  <c r="BK36" i="71" s="1"/>
  <c r="AD37" i="71"/>
  <c r="AE37" i="71" s="1"/>
  <c r="AD38" i="71"/>
  <c r="AE38" i="71" s="1"/>
  <c r="BK38" i="71" s="1"/>
  <c r="AD39" i="71"/>
  <c r="AE39" i="71" s="1"/>
  <c r="BK39" i="71" s="1"/>
  <c r="AD40" i="71"/>
  <c r="AE40" i="71" s="1"/>
  <c r="AG40" i="71" s="1"/>
  <c r="BM40" i="71" s="1"/>
  <c r="AD41" i="71"/>
  <c r="AE41" i="71" s="1"/>
  <c r="BK41" i="71" s="1"/>
  <c r="AD8" i="28"/>
  <c r="AD9" i="28"/>
  <c r="AD10" i="28"/>
  <c r="AD11" i="28"/>
  <c r="AE11" i="28" s="1"/>
  <c r="BK11" i="28" s="1"/>
  <c r="AD12" i="28"/>
  <c r="AE12" i="28" s="1"/>
  <c r="BK12" i="28" s="1"/>
  <c r="AD13" i="28"/>
  <c r="AE13" i="28" s="1"/>
  <c r="BK13" i="28" s="1"/>
  <c r="AD14" i="28"/>
  <c r="AE14" i="28" s="1"/>
  <c r="BK14" i="28" s="1"/>
  <c r="AD15" i="28"/>
  <c r="AE15" i="28" s="1"/>
  <c r="AG15" i="28" s="1"/>
  <c r="AD16" i="28"/>
  <c r="AE16" i="28" s="1"/>
  <c r="BK16" i="28" s="1"/>
  <c r="AD17" i="28"/>
  <c r="AE17" i="28" s="1"/>
  <c r="BK17" i="28" s="1"/>
  <c r="AD18" i="28"/>
  <c r="AE18" i="28" s="1"/>
  <c r="BK18" i="28" s="1"/>
  <c r="AD19" i="28"/>
  <c r="AE19" i="28" s="1"/>
  <c r="AG19" i="28" s="1"/>
  <c r="AD20" i="28"/>
  <c r="AE20" i="28" s="1"/>
  <c r="BK20" i="28" s="1"/>
  <c r="AD21" i="28"/>
  <c r="AE21" i="28" s="1"/>
  <c r="BK21" i="28" s="1"/>
  <c r="AD22" i="28"/>
  <c r="AE22" i="28" s="1"/>
  <c r="BK22" i="28" s="1"/>
  <c r="AD23" i="28"/>
  <c r="AE23" i="28" s="1"/>
  <c r="AG23" i="28" s="1"/>
  <c r="AD24" i="28"/>
  <c r="AE24" i="28" s="1"/>
  <c r="BK24" i="28" s="1"/>
  <c r="AD25" i="28"/>
  <c r="AE25" i="28" s="1"/>
  <c r="BK25" i="28" s="1"/>
  <c r="AD26" i="28"/>
  <c r="AE26" i="28" s="1"/>
  <c r="BK26" i="28" s="1"/>
  <c r="AD27" i="28"/>
  <c r="AE27" i="28" s="1"/>
  <c r="AG27" i="28" s="1"/>
  <c r="AD28" i="28"/>
  <c r="AE28" i="28" s="1"/>
  <c r="BK28" i="28" s="1"/>
  <c r="AD29" i="28"/>
  <c r="AE29" i="28" s="1"/>
  <c r="BK29" i="28" s="1"/>
  <c r="AD30" i="28"/>
  <c r="AE30" i="28" s="1"/>
  <c r="BK30" i="28" s="1"/>
  <c r="AD31" i="28"/>
  <c r="AE31" i="28" s="1"/>
  <c r="AG31" i="28" s="1"/>
  <c r="AD32" i="28"/>
  <c r="AE32" i="28" s="1"/>
  <c r="BK32" i="28" s="1"/>
  <c r="AD33" i="28"/>
  <c r="AE33" i="28" s="1"/>
  <c r="BK33" i="28" s="1"/>
  <c r="AD34" i="28"/>
  <c r="AE34" i="28" s="1"/>
  <c r="BK34" i="28" s="1"/>
  <c r="AD35" i="28"/>
  <c r="AE35" i="28" s="1"/>
  <c r="AG35" i="28" s="1"/>
  <c r="AD36" i="28"/>
  <c r="AE36" i="28" s="1"/>
  <c r="BK36" i="28" s="1"/>
  <c r="AD37" i="28"/>
  <c r="AE37" i="28" s="1"/>
  <c r="BK37" i="28" s="1"/>
  <c r="AD38" i="28"/>
  <c r="AE38" i="28" s="1"/>
  <c r="BK38" i="28" s="1"/>
  <c r="AD39" i="28"/>
  <c r="AE39" i="28" s="1"/>
  <c r="AG39" i="28" s="1"/>
  <c r="AD40" i="28"/>
  <c r="AE40" i="28" s="1"/>
  <c r="BK40" i="28" s="1"/>
  <c r="AD41" i="28"/>
  <c r="AE41" i="28" s="1"/>
  <c r="BK41" i="28" s="1"/>
  <c r="BF7" i="59"/>
  <c r="BF7" i="60"/>
  <c r="BF7" i="62"/>
  <c r="BF7" i="64"/>
  <c r="BF7" i="65"/>
  <c r="BF7" i="66"/>
  <c r="BF7" i="63"/>
  <c r="BF7" i="61"/>
  <c r="BF7" i="67"/>
  <c r="BF7" i="70"/>
  <c r="BF7" i="69"/>
  <c r="BF7" i="68"/>
  <c r="BF7" i="71"/>
  <c r="BF7" i="28"/>
  <c r="BF6" i="59"/>
  <c r="BF6" i="60"/>
  <c r="BF6" i="62"/>
  <c r="BF6" i="64"/>
  <c r="BF6" i="65"/>
  <c r="BF6" i="66"/>
  <c r="BF6" i="63"/>
  <c r="BF6" i="61"/>
  <c r="BF6" i="67"/>
  <c r="BF6" i="70"/>
  <c r="BG7" i="70" s="1"/>
  <c r="BI7" i="70" s="1"/>
  <c r="BJ7" i="70" s="1"/>
  <c r="BF6" i="28"/>
  <c r="BG7" i="28" s="1"/>
  <c r="BI7" i="28" s="1"/>
  <c r="BJ7" i="28" s="1"/>
  <c r="AD7" i="59"/>
  <c r="AD7" i="60"/>
  <c r="AD7" i="62"/>
  <c r="AD7" i="64"/>
  <c r="AD7" i="65"/>
  <c r="AD7" i="66"/>
  <c r="AD7" i="63"/>
  <c r="AD7" i="61"/>
  <c r="AD7" i="67"/>
  <c r="AD7" i="70"/>
  <c r="AD7" i="69"/>
  <c r="AD7" i="68"/>
  <c r="AD7" i="71"/>
  <c r="AD7" i="28"/>
  <c r="H11" i="11"/>
  <c r="I11" i="11" s="1"/>
  <c r="J11" i="11"/>
  <c r="H12" i="11"/>
  <c r="I12" i="11" s="1"/>
  <c r="J12" i="11"/>
  <c r="H13" i="11"/>
  <c r="I13" i="11"/>
  <c r="J13" i="11"/>
  <c r="H14" i="11"/>
  <c r="I14" i="11"/>
  <c r="J14" i="11"/>
  <c r="H15" i="11"/>
  <c r="I15" i="11" s="1"/>
  <c r="J15" i="11"/>
  <c r="H16" i="11"/>
  <c r="I16" i="11" s="1"/>
  <c r="J16" i="11"/>
  <c r="H17" i="11"/>
  <c r="I17" i="11"/>
  <c r="J17" i="11"/>
  <c r="H18" i="11"/>
  <c r="I18" i="11"/>
  <c r="J18" i="11"/>
  <c r="H19" i="11"/>
  <c r="I19" i="11" s="1"/>
  <c r="J19" i="11"/>
  <c r="H20" i="11"/>
  <c r="I20" i="11" s="1"/>
  <c r="J20" i="11"/>
  <c r="H21" i="11"/>
  <c r="I21" i="11"/>
  <c r="J21" i="11"/>
  <c r="H22" i="11"/>
  <c r="I22" i="11"/>
  <c r="J22" i="11"/>
  <c r="H23" i="11"/>
  <c r="I23" i="11" s="1"/>
  <c r="J23" i="11"/>
  <c r="H24" i="11"/>
  <c r="I24" i="11" s="1"/>
  <c r="J24" i="11"/>
  <c r="H25" i="11"/>
  <c r="I25" i="11"/>
  <c r="J25" i="11"/>
  <c r="H26" i="11"/>
  <c r="I26" i="11"/>
  <c r="J26" i="11"/>
  <c r="H27" i="11"/>
  <c r="I27" i="11" s="1"/>
  <c r="J27" i="11"/>
  <c r="H28" i="11"/>
  <c r="I28" i="11" s="1"/>
  <c r="J28" i="11"/>
  <c r="H29" i="11"/>
  <c r="I29" i="11"/>
  <c r="J29" i="11"/>
  <c r="H30" i="11"/>
  <c r="I30" i="11"/>
  <c r="J30" i="11"/>
  <c r="H31" i="11"/>
  <c r="I31" i="11" s="1"/>
  <c r="J31" i="11"/>
  <c r="H32" i="11"/>
  <c r="I32" i="11" s="1"/>
  <c r="J32" i="11"/>
  <c r="H33" i="11"/>
  <c r="I33" i="11"/>
  <c r="J33" i="11"/>
  <c r="H34" i="11"/>
  <c r="I34" i="11"/>
  <c r="J34" i="11"/>
  <c r="H35" i="11"/>
  <c r="I35" i="11" s="1"/>
  <c r="J35" i="11"/>
  <c r="H36" i="11"/>
  <c r="I36" i="11" s="1"/>
  <c r="J36" i="11"/>
  <c r="H37" i="11"/>
  <c r="I37" i="11"/>
  <c r="J37" i="11"/>
  <c r="H38" i="11"/>
  <c r="I38" i="11"/>
  <c r="J38" i="11"/>
  <c r="H39" i="11"/>
  <c r="I39" i="11" s="1"/>
  <c r="J39" i="11"/>
  <c r="H40" i="11"/>
  <c r="I40" i="11" s="1"/>
  <c r="J40" i="11"/>
  <c r="H41" i="11"/>
  <c r="I41" i="11"/>
  <c r="J41" i="11"/>
  <c r="J7" i="11"/>
  <c r="J8" i="11"/>
  <c r="J9" i="11"/>
  <c r="I7" i="11"/>
  <c r="I8" i="11"/>
  <c r="I9" i="11"/>
  <c r="H7" i="11"/>
  <c r="H8" i="11"/>
  <c r="H9" i="11"/>
  <c r="J10" i="11"/>
  <c r="I10" i="11"/>
  <c r="H10" i="11"/>
  <c r="BI23" i="71" l="1"/>
  <c r="BI39" i="68"/>
  <c r="BJ39" i="68" s="1"/>
  <c r="BO31" i="68"/>
  <c r="BO24" i="68"/>
  <c r="BI23" i="68"/>
  <c r="BJ23" i="68" s="1"/>
  <c r="BO21" i="68"/>
  <c r="BI18" i="68"/>
  <c r="BJ18" i="68" s="1"/>
  <c r="BO16" i="68"/>
  <c r="BO26" i="68"/>
  <c r="BI20" i="69"/>
  <c r="BQ20" i="69" s="1"/>
  <c r="BO40" i="69"/>
  <c r="BO28" i="69"/>
  <c r="BQ35" i="70"/>
  <c r="BJ35" i="70"/>
  <c r="BJ31" i="70"/>
  <c r="BQ31" i="70"/>
  <c r="BQ23" i="70"/>
  <c r="BJ23" i="70"/>
  <c r="BQ11" i="70"/>
  <c r="BJ11" i="70"/>
  <c r="BQ41" i="70"/>
  <c r="BJ41" i="70"/>
  <c r="BJ38" i="70"/>
  <c r="BQ38" i="70"/>
  <c r="BQ30" i="70"/>
  <c r="BJ30" i="70"/>
  <c r="BQ22" i="70"/>
  <c r="BJ22" i="70"/>
  <c r="BQ14" i="70"/>
  <c r="BJ14" i="70"/>
  <c r="BQ37" i="70"/>
  <c r="BJ37" i="70"/>
  <c r="BQ33" i="70"/>
  <c r="BJ33" i="70"/>
  <c r="BJ29" i="70"/>
  <c r="BQ29" i="70"/>
  <c r="BQ25" i="70"/>
  <c r="BJ25" i="70"/>
  <c r="BQ21" i="70"/>
  <c r="BJ21" i="70"/>
  <c r="BQ17" i="70"/>
  <c r="BJ17" i="70"/>
  <c r="BQ13" i="70"/>
  <c r="BJ13" i="70"/>
  <c r="BQ39" i="70"/>
  <c r="BJ39" i="70"/>
  <c r="BQ27" i="70"/>
  <c r="BJ27" i="70"/>
  <c r="BQ19" i="70"/>
  <c r="BJ19" i="70"/>
  <c r="BQ15" i="70"/>
  <c r="BJ15" i="70"/>
  <c r="BQ34" i="70"/>
  <c r="BJ34" i="70"/>
  <c r="BQ26" i="70"/>
  <c r="BJ26" i="70"/>
  <c r="BQ18" i="70"/>
  <c r="BJ18" i="70"/>
  <c r="BQ40" i="70"/>
  <c r="BJ40" i="70"/>
  <c r="BJ36" i="70"/>
  <c r="BQ36" i="70"/>
  <c r="BQ32" i="70"/>
  <c r="BJ32" i="70"/>
  <c r="BQ28" i="70"/>
  <c r="BJ28" i="70"/>
  <c r="BJ24" i="70"/>
  <c r="BQ24" i="70"/>
  <c r="BQ20" i="70"/>
  <c r="BJ20" i="70"/>
  <c r="BJ16" i="70"/>
  <c r="BQ16" i="70"/>
  <c r="BQ12" i="70"/>
  <c r="BJ12" i="70"/>
  <c r="BI10" i="70"/>
  <c r="BG9" i="70"/>
  <c r="BI9" i="70" s="1"/>
  <c r="BJ9" i="70" s="1"/>
  <c r="BO41" i="70"/>
  <c r="BO40" i="70"/>
  <c r="BO39" i="70"/>
  <c r="BO38" i="70"/>
  <c r="BO37" i="70"/>
  <c r="BO36" i="70"/>
  <c r="BO35" i="70"/>
  <c r="BO34" i="70"/>
  <c r="BO33" i="70"/>
  <c r="BO32" i="70"/>
  <c r="BO31" i="70"/>
  <c r="BO30" i="70"/>
  <c r="BO29" i="70"/>
  <c r="BO28" i="70"/>
  <c r="BO27" i="70"/>
  <c r="BO26" i="70"/>
  <c r="BO25" i="70"/>
  <c r="BO24" i="70"/>
  <c r="BO23" i="70"/>
  <c r="BO22" i="70"/>
  <c r="BO21" i="70"/>
  <c r="BO20" i="70"/>
  <c r="BO19" i="70"/>
  <c r="BO18" i="70"/>
  <c r="BO17" i="70"/>
  <c r="BO16" i="70"/>
  <c r="BO15" i="70"/>
  <c r="BO14" i="70"/>
  <c r="BO13" i="70"/>
  <c r="BO12" i="70"/>
  <c r="BO11" i="70"/>
  <c r="BG8" i="70"/>
  <c r="BQ39" i="61"/>
  <c r="BJ39" i="61"/>
  <c r="BQ31" i="61"/>
  <c r="BJ31" i="61"/>
  <c r="BQ23" i="61"/>
  <c r="BJ23" i="61"/>
  <c r="BQ11" i="61"/>
  <c r="BJ11" i="61"/>
  <c r="BJ18" i="61"/>
  <c r="BQ18" i="61"/>
  <c r="BJ41" i="61"/>
  <c r="BQ41" i="61"/>
  <c r="BJ37" i="61"/>
  <c r="BQ37" i="61"/>
  <c r="BJ33" i="61"/>
  <c r="BQ33" i="61"/>
  <c r="BJ29" i="61"/>
  <c r="BQ29" i="61"/>
  <c r="BJ25" i="61"/>
  <c r="BQ25" i="61"/>
  <c r="BJ21" i="61"/>
  <c r="BQ21" i="61"/>
  <c r="BJ17" i="61"/>
  <c r="BQ17" i="61"/>
  <c r="BJ13" i="61"/>
  <c r="BQ13" i="61"/>
  <c r="BQ35" i="61"/>
  <c r="BJ35" i="61"/>
  <c r="BQ27" i="61"/>
  <c r="BJ27" i="61"/>
  <c r="BQ19" i="61"/>
  <c r="BJ19" i="61"/>
  <c r="BQ15" i="61"/>
  <c r="BJ15" i="61"/>
  <c r="BQ38" i="61"/>
  <c r="BJ38" i="61"/>
  <c r="BQ34" i="61"/>
  <c r="BJ34" i="61"/>
  <c r="BJ30" i="61"/>
  <c r="BQ30" i="61"/>
  <c r="BQ26" i="61"/>
  <c r="BJ26" i="61"/>
  <c r="BQ22" i="61"/>
  <c r="BJ22" i="61"/>
  <c r="BQ14" i="61"/>
  <c r="BJ14" i="61"/>
  <c r="BG9" i="61"/>
  <c r="BI9" i="61" s="1"/>
  <c r="BJ9" i="61" s="1"/>
  <c r="BO39" i="61"/>
  <c r="BO35" i="61"/>
  <c r="BO31" i="61"/>
  <c r="BO27" i="61"/>
  <c r="BO23" i="61"/>
  <c r="BO19" i="61"/>
  <c r="BO15" i="61"/>
  <c r="BO11" i="61"/>
  <c r="BI10" i="61"/>
  <c r="BG8" i="61"/>
  <c r="BO8" i="61" s="1"/>
  <c r="BQ40" i="61"/>
  <c r="BO38" i="61"/>
  <c r="BQ36" i="61"/>
  <c r="BO34" i="61"/>
  <c r="BQ32" i="61"/>
  <c r="BO30" i="61"/>
  <c r="BQ28" i="61"/>
  <c r="BO26" i="61"/>
  <c r="BQ24" i="61"/>
  <c r="BO22" i="61"/>
  <c r="BQ20" i="61"/>
  <c r="BO18" i="61"/>
  <c r="BQ16" i="61"/>
  <c r="BO14" i="61"/>
  <c r="BQ12" i="61"/>
  <c r="BO41" i="61"/>
  <c r="BO37" i="61"/>
  <c r="BO33" i="61"/>
  <c r="BO29" i="61"/>
  <c r="BO25" i="61"/>
  <c r="BO21" i="61"/>
  <c r="BO17" i="61"/>
  <c r="BO13" i="61"/>
  <c r="BJ10" i="66"/>
  <c r="BQ10" i="66"/>
  <c r="BS10" i="66" s="1"/>
  <c r="BT10" i="66" s="1"/>
  <c r="BJ39" i="66"/>
  <c r="BQ39" i="66"/>
  <c r="BS39" i="66" s="1"/>
  <c r="BT39" i="66" s="1"/>
  <c r="BJ31" i="66"/>
  <c r="BQ31" i="66"/>
  <c r="BS31" i="66" s="1"/>
  <c r="BT31" i="66" s="1"/>
  <c r="BJ23" i="66"/>
  <c r="BQ23" i="66"/>
  <c r="BS23" i="66" s="1"/>
  <c r="BT23" i="66" s="1"/>
  <c r="BJ15" i="66"/>
  <c r="BQ15" i="66"/>
  <c r="BS15" i="66" s="1"/>
  <c r="BT15" i="66" s="1"/>
  <c r="BG9" i="66"/>
  <c r="BI9" i="66" s="1"/>
  <c r="BI40" i="66"/>
  <c r="BJ40" i="66" s="1"/>
  <c r="BO38" i="66"/>
  <c r="BI35" i="66"/>
  <c r="BI32" i="66"/>
  <c r="BJ32" i="66" s="1"/>
  <c r="BO30" i="66"/>
  <c r="BI27" i="66"/>
  <c r="BI24" i="66"/>
  <c r="BJ24" i="66" s="1"/>
  <c r="BO22" i="66"/>
  <c r="BI19" i="66"/>
  <c r="BI16" i="66"/>
  <c r="BJ16" i="66" s="1"/>
  <c r="BO14" i="66"/>
  <c r="BI11" i="66"/>
  <c r="BO10" i="66"/>
  <c r="BG7" i="66"/>
  <c r="BI7" i="66" s="1"/>
  <c r="BJ7" i="66" s="1"/>
  <c r="BG8" i="66"/>
  <c r="BO8" i="66" s="1"/>
  <c r="BI37" i="66"/>
  <c r="BI34" i="66"/>
  <c r="BJ34" i="66" s="1"/>
  <c r="BI29" i="66"/>
  <c r="BI26" i="66"/>
  <c r="BJ26" i="66" s="1"/>
  <c r="BI21" i="66"/>
  <c r="BI18" i="66"/>
  <c r="BJ18" i="66" s="1"/>
  <c r="BI13" i="66"/>
  <c r="BQ41" i="66"/>
  <c r="BS41" i="66" s="1"/>
  <c r="BT41" i="66" s="1"/>
  <c r="BQ33" i="66"/>
  <c r="BS33" i="66" s="1"/>
  <c r="BT33" i="66" s="1"/>
  <c r="BQ25" i="66"/>
  <c r="BS25" i="66" s="1"/>
  <c r="BT25" i="66" s="1"/>
  <c r="BQ17" i="66"/>
  <c r="BS17" i="66" s="1"/>
  <c r="BT17" i="66" s="1"/>
  <c r="BJ38" i="64"/>
  <c r="BQ38" i="64"/>
  <c r="BJ30" i="64"/>
  <c r="BQ30" i="64"/>
  <c r="BJ18" i="64"/>
  <c r="BQ18" i="64"/>
  <c r="BQ40" i="64"/>
  <c r="BJ40" i="64"/>
  <c r="BQ36" i="64"/>
  <c r="BJ36" i="64"/>
  <c r="BQ32" i="64"/>
  <c r="BJ32" i="64"/>
  <c r="BQ28" i="64"/>
  <c r="BJ28" i="64"/>
  <c r="BQ24" i="64"/>
  <c r="BJ24" i="64"/>
  <c r="BQ20" i="64"/>
  <c r="BJ20" i="64"/>
  <c r="BQ16" i="64"/>
  <c r="BJ16" i="64"/>
  <c r="BQ12" i="64"/>
  <c r="BJ12" i="64"/>
  <c r="BJ34" i="64"/>
  <c r="BQ34" i="64"/>
  <c r="BJ26" i="64"/>
  <c r="BQ26" i="64"/>
  <c r="BJ22" i="64"/>
  <c r="BQ22" i="64"/>
  <c r="BJ14" i="64"/>
  <c r="BQ14" i="64"/>
  <c r="BQ39" i="64"/>
  <c r="BJ39" i="64"/>
  <c r="BQ35" i="64"/>
  <c r="BJ35" i="64"/>
  <c r="BQ31" i="64"/>
  <c r="BJ31" i="64"/>
  <c r="BQ27" i="64"/>
  <c r="BJ27" i="64"/>
  <c r="BQ23" i="64"/>
  <c r="BJ23" i="64"/>
  <c r="BJ19" i="64"/>
  <c r="BQ19" i="64"/>
  <c r="BQ15" i="64"/>
  <c r="BJ15" i="64"/>
  <c r="BQ11" i="64"/>
  <c r="BJ11" i="64"/>
  <c r="BO40" i="64"/>
  <c r="BO36" i="64"/>
  <c r="BO32" i="64"/>
  <c r="BO28" i="64"/>
  <c r="BO24" i="64"/>
  <c r="BO20" i="64"/>
  <c r="BO16" i="64"/>
  <c r="BO12" i="64"/>
  <c r="BG9" i="64"/>
  <c r="BI9" i="64" s="1"/>
  <c r="BJ9" i="64" s="1"/>
  <c r="BQ41" i="64"/>
  <c r="BO39" i="64"/>
  <c r="BQ37" i="64"/>
  <c r="BO35" i="64"/>
  <c r="BQ33" i="64"/>
  <c r="BO31" i="64"/>
  <c r="BQ29" i="64"/>
  <c r="BO27" i="64"/>
  <c r="BQ25" i="64"/>
  <c r="BO23" i="64"/>
  <c r="BQ21" i="64"/>
  <c r="BO19" i="64"/>
  <c r="BQ17" i="64"/>
  <c r="BO15" i="64"/>
  <c r="BQ13" i="64"/>
  <c r="BO11" i="64"/>
  <c r="BI10" i="64"/>
  <c r="BG8" i="64"/>
  <c r="BO8" i="64" s="1"/>
  <c r="BO38" i="64"/>
  <c r="BO34" i="64"/>
  <c r="BO30" i="64"/>
  <c r="BO26" i="64"/>
  <c r="BO22" i="64"/>
  <c r="BO18" i="64"/>
  <c r="BO14" i="64"/>
  <c r="BJ40" i="60"/>
  <c r="BQ40" i="60"/>
  <c r="BJ36" i="60"/>
  <c r="BQ36" i="60"/>
  <c r="BJ32" i="60"/>
  <c r="BQ32" i="60"/>
  <c r="BJ28" i="60"/>
  <c r="BQ28" i="60"/>
  <c r="BJ24" i="60"/>
  <c r="BQ24" i="60"/>
  <c r="BJ20" i="60"/>
  <c r="BQ20" i="60"/>
  <c r="BJ16" i="60"/>
  <c r="BQ16" i="60"/>
  <c r="BJ12" i="60"/>
  <c r="BQ12" i="60"/>
  <c r="BJ35" i="60"/>
  <c r="BQ35" i="60"/>
  <c r="BJ27" i="60"/>
  <c r="BQ27" i="60"/>
  <c r="BJ19" i="60"/>
  <c r="BQ19" i="60"/>
  <c r="BJ11" i="60"/>
  <c r="BQ11" i="60"/>
  <c r="BJ38" i="60"/>
  <c r="BQ38" i="60"/>
  <c r="BJ34" i="60"/>
  <c r="BQ34" i="60"/>
  <c r="BJ30" i="60"/>
  <c r="BQ30" i="60"/>
  <c r="BJ26" i="60"/>
  <c r="BQ26" i="60"/>
  <c r="BJ22" i="60"/>
  <c r="BQ22" i="60"/>
  <c r="BJ18" i="60"/>
  <c r="BQ18" i="60"/>
  <c r="BJ14" i="60"/>
  <c r="BQ14" i="60"/>
  <c r="BJ39" i="60"/>
  <c r="BQ39" i="60"/>
  <c r="BJ31" i="60"/>
  <c r="BQ31" i="60"/>
  <c r="BJ23" i="60"/>
  <c r="BQ23" i="60"/>
  <c r="BJ15" i="60"/>
  <c r="BQ15" i="60"/>
  <c r="BJ41" i="60"/>
  <c r="BQ41" i="60"/>
  <c r="BJ37" i="60"/>
  <c r="BQ37" i="60"/>
  <c r="BJ33" i="60"/>
  <c r="BQ33" i="60"/>
  <c r="BJ29" i="60"/>
  <c r="BQ29" i="60"/>
  <c r="BJ25" i="60"/>
  <c r="BQ25" i="60"/>
  <c r="BJ21" i="60"/>
  <c r="BQ21" i="60"/>
  <c r="BJ17" i="60"/>
  <c r="BQ17" i="60"/>
  <c r="BJ13" i="60"/>
  <c r="BQ13" i="60"/>
  <c r="BG7" i="60"/>
  <c r="BI7" i="60" s="1"/>
  <c r="BJ7" i="60" s="1"/>
  <c r="BG9" i="60"/>
  <c r="BO9" i="60" s="1"/>
  <c r="BI10" i="60"/>
  <c r="BG8" i="60"/>
  <c r="BI8" i="60" s="1"/>
  <c r="BO41" i="60"/>
  <c r="BO40" i="60"/>
  <c r="BO39" i="60"/>
  <c r="BO38" i="60"/>
  <c r="BO37" i="60"/>
  <c r="BO36" i="60"/>
  <c r="BO35" i="60"/>
  <c r="BO34" i="60"/>
  <c r="BO33" i="60"/>
  <c r="BO32" i="60"/>
  <c r="BO31" i="60"/>
  <c r="BO30" i="60"/>
  <c r="BO29" i="60"/>
  <c r="BO28" i="60"/>
  <c r="BO27" i="60"/>
  <c r="BO26" i="60"/>
  <c r="BO25" i="60"/>
  <c r="BO24" i="60"/>
  <c r="BO23" i="60"/>
  <c r="BO22" i="60"/>
  <c r="BO21" i="60"/>
  <c r="BO20" i="60"/>
  <c r="BO19" i="60"/>
  <c r="BO18" i="60"/>
  <c r="BO17" i="60"/>
  <c r="BO16" i="60"/>
  <c r="BO15" i="60"/>
  <c r="BO14" i="60"/>
  <c r="BO13" i="60"/>
  <c r="BO12" i="60"/>
  <c r="BO11" i="60"/>
  <c r="K28" i="114"/>
  <c r="K29" i="114"/>
  <c r="K30" i="114"/>
  <c r="BQ39" i="71"/>
  <c r="BS39" i="71" s="1"/>
  <c r="BT39" i="71" s="1"/>
  <c r="BJ39" i="71"/>
  <c r="BJ30" i="68"/>
  <c r="BQ30" i="68"/>
  <c r="BJ29" i="68"/>
  <c r="BQ29" i="68"/>
  <c r="BJ24" i="68"/>
  <c r="BQ24" i="68"/>
  <c r="BR24" i="68" s="1"/>
  <c r="BJ21" i="68"/>
  <c r="BQ21" i="68"/>
  <c r="BJ35" i="68"/>
  <c r="BQ35" i="68"/>
  <c r="BS35" i="68" s="1"/>
  <c r="BT35" i="68" s="1"/>
  <c r="BQ11" i="68"/>
  <c r="BJ11" i="68"/>
  <c r="BJ34" i="68"/>
  <c r="BQ34" i="68"/>
  <c r="BJ31" i="68"/>
  <c r="BQ31" i="68"/>
  <c r="BS31" i="68" s="1"/>
  <c r="BT31" i="68" s="1"/>
  <c r="BQ10" i="68"/>
  <c r="BJ10" i="68"/>
  <c r="BI24" i="71"/>
  <c r="BJ24" i="71" s="1"/>
  <c r="BO24" i="71"/>
  <c r="BO13" i="71"/>
  <c r="BI13" i="71"/>
  <c r="BJ13" i="71" s="1"/>
  <c r="BI41" i="68"/>
  <c r="BO41" i="68"/>
  <c r="BO36" i="68"/>
  <c r="BI36" i="68"/>
  <c r="BJ36" i="68" s="1"/>
  <c r="BI33" i="68"/>
  <c r="BO33" i="68"/>
  <c r="BI28" i="68"/>
  <c r="BJ28" i="68" s="1"/>
  <c r="BO28" i="68"/>
  <c r="BO25" i="68"/>
  <c r="BI25" i="68"/>
  <c r="BO20" i="68"/>
  <c r="BI20" i="68"/>
  <c r="BO17" i="68"/>
  <c r="BI17" i="68"/>
  <c r="BO12" i="68"/>
  <c r="BI12" i="68"/>
  <c r="BJ12" i="68" s="1"/>
  <c r="BI38" i="69"/>
  <c r="BO38" i="69"/>
  <c r="BO35" i="69"/>
  <c r="BI35" i="69"/>
  <c r="BJ35" i="69" s="1"/>
  <c r="BI30" i="69"/>
  <c r="BO30" i="69"/>
  <c r="BO27" i="69"/>
  <c r="BI27" i="69"/>
  <c r="BJ27" i="69" s="1"/>
  <c r="BI22" i="69"/>
  <c r="BQ22" i="69" s="1"/>
  <c r="BO22" i="69"/>
  <c r="BO14" i="69"/>
  <c r="BI14" i="69"/>
  <c r="BQ14" i="69" s="1"/>
  <c r="BS14" i="69" s="1"/>
  <c r="BT14" i="69" s="1"/>
  <c r="BI26" i="71"/>
  <c r="BJ26" i="71" s="1"/>
  <c r="BI32" i="68"/>
  <c r="BI22" i="68"/>
  <c r="BJ22" i="68" s="1"/>
  <c r="BO11" i="68"/>
  <c r="BO10" i="68"/>
  <c r="BI37" i="69"/>
  <c r="BO32" i="69"/>
  <c r="BO15" i="71"/>
  <c r="BI40" i="68"/>
  <c r="BJ40" i="68" s="1"/>
  <c r="BQ38" i="68"/>
  <c r="BQ37" i="68"/>
  <c r="BI27" i="68"/>
  <c r="BI19" i="68"/>
  <c r="BJ19" i="68" s="1"/>
  <c r="BQ16" i="68"/>
  <c r="BI15" i="68"/>
  <c r="BQ13" i="68"/>
  <c r="BI29" i="69"/>
  <c r="BJ29" i="69" s="1"/>
  <c r="BO24" i="69"/>
  <c r="BI16" i="69"/>
  <c r="BQ16" i="69" s="1"/>
  <c r="BI12" i="69"/>
  <c r="BQ12" i="69" s="1"/>
  <c r="BO39" i="71"/>
  <c r="BO31" i="71"/>
  <c r="BO17" i="71"/>
  <c r="BQ39" i="68"/>
  <c r="BS39" i="68" s="1"/>
  <c r="BT39" i="68" s="1"/>
  <c r="BO34" i="68"/>
  <c r="BO30" i="68"/>
  <c r="BO29" i="68"/>
  <c r="BQ18" i="68"/>
  <c r="BS18" i="68" s="1"/>
  <c r="BT18" i="68" s="1"/>
  <c r="BQ14" i="68"/>
  <c r="BS14" i="68" s="1"/>
  <c r="BT14" i="68" s="1"/>
  <c r="BO36" i="69"/>
  <c r="BJ40" i="71"/>
  <c r="BQ40" i="71"/>
  <c r="BJ38" i="69"/>
  <c r="BQ38" i="69"/>
  <c r="BJ30" i="69"/>
  <c r="BQ30" i="69"/>
  <c r="BQ19" i="69"/>
  <c r="BJ19" i="69"/>
  <c r="BQ38" i="63"/>
  <c r="BJ38" i="63"/>
  <c r="BJ31" i="71"/>
  <c r="BQ31" i="71"/>
  <c r="BJ15" i="71"/>
  <c r="BQ15" i="71"/>
  <c r="BJ40" i="69"/>
  <c r="BQ40" i="69"/>
  <c r="BJ32" i="69"/>
  <c r="BQ32" i="69"/>
  <c r="BJ24" i="69"/>
  <c r="BQ24" i="69"/>
  <c r="BQ21" i="69"/>
  <c r="BJ21" i="69"/>
  <c r="BQ13" i="69"/>
  <c r="BJ13" i="69"/>
  <c r="BQ41" i="67"/>
  <c r="BJ41" i="67"/>
  <c r="BQ37" i="67"/>
  <c r="BJ37" i="67"/>
  <c r="BQ33" i="67"/>
  <c r="BJ33" i="67"/>
  <c r="BQ29" i="67"/>
  <c r="BJ29" i="67"/>
  <c r="BQ25" i="67"/>
  <c r="BJ25" i="67"/>
  <c r="BQ21" i="67"/>
  <c r="BJ21" i="67"/>
  <c r="BQ17" i="67"/>
  <c r="BJ17" i="67"/>
  <c r="BQ13" i="67"/>
  <c r="BJ13" i="67"/>
  <c r="BJ37" i="65"/>
  <c r="BQ37" i="65"/>
  <c r="BS37" i="65" s="1"/>
  <c r="BT37" i="65" s="1"/>
  <c r="BQ41" i="62"/>
  <c r="BJ41" i="62"/>
  <c r="BJ33" i="71"/>
  <c r="BQ33" i="71"/>
  <c r="BS33" i="71" s="1"/>
  <c r="BT33" i="71" s="1"/>
  <c r="BJ17" i="71"/>
  <c r="BQ17" i="71"/>
  <c r="BS17" i="71" s="1"/>
  <c r="BT17" i="71" s="1"/>
  <c r="BJ34" i="69"/>
  <c r="BQ34" i="69"/>
  <c r="BJ26" i="69"/>
  <c r="BQ26" i="69"/>
  <c r="BQ23" i="69"/>
  <c r="BJ23" i="69"/>
  <c r="BQ18" i="69"/>
  <c r="BJ18" i="69"/>
  <c r="BQ15" i="69"/>
  <c r="BJ15" i="69"/>
  <c r="BQ10" i="69"/>
  <c r="BJ10" i="69"/>
  <c r="BQ40" i="67"/>
  <c r="BJ40" i="67"/>
  <c r="BQ36" i="67"/>
  <c r="BJ36" i="67"/>
  <c r="BQ32" i="67"/>
  <c r="BJ32" i="67"/>
  <c r="BQ24" i="67"/>
  <c r="BJ24" i="67"/>
  <c r="BQ20" i="67"/>
  <c r="BJ20" i="67"/>
  <c r="BQ24" i="71"/>
  <c r="BQ11" i="69"/>
  <c r="BJ11" i="69"/>
  <c r="BJ14" i="67"/>
  <c r="BQ14" i="67"/>
  <c r="BQ34" i="63"/>
  <c r="BJ34" i="63"/>
  <c r="BJ41" i="71"/>
  <c r="BQ41" i="71"/>
  <c r="BJ38" i="71"/>
  <c r="BQ38" i="71"/>
  <c r="BJ27" i="71"/>
  <c r="BQ27" i="71"/>
  <c r="BJ36" i="69"/>
  <c r="BQ36" i="69"/>
  <c r="BJ28" i="69"/>
  <c r="BQ28" i="69"/>
  <c r="BQ17" i="69"/>
  <c r="BJ17" i="69"/>
  <c r="BQ39" i="67"/>
  <c r="BJ39" i="67"/>
  <c r="BQ35" i="67"/>
  <c r="BJ35" i="67"/>
  <c r="BQ31" i="67"/>
  <c r="BJ31" i="67"/>
  <c r="BQ27" i="67"/>
  <c r="BJ27" i="67"/>
  <c r="BQ23" i="67"/>
  <c r="BJ23" i="67"/>
  <c r="BQ19" i="67"/>
  <c r="BJ19" i="67"/>
  <c r="BQ27" i="65"/>
  <c r="BJ27" i="65"/>
  <c r="BQ23" i="65"/>
  <c r="BJ23" i="65"/>
  <c r="BJ35" i="62"/>
  <c r="BQ35" i="62"/>
  <c r="BO14" i="71"/>
  <c r="BI14" i="71"/>
  <c r="BI40" i="63"/>
  <c r="BO40" i="63"/>
  <c r="BI28" i="63"/>
  <c r="BO28" i="63"/>
  <c r="BJ24" i="63"/>
  <c r="BQ24" i="63"/>
  <c r="BJ16" i="63"/>
  <c r="BQ16" i="63"/>
  <c r="BR16" i="63" s="1"/>
  <c r="BI24" i="65"/>
  <c r="BO24" i="65"/>
  <c r="BO8" i="65"/>
  <c r="BI8" i="65"/>
  <c r="BJ28" i="62"/>
  <c r="BQ28" i="62"/>
  <c r="BO8" i="62"/>
  <c r="BI8" i="62"/>
  <c r="BI36" i="59"/>
  <c r="BO36" i="59"/>
  <c r="BI28" i="59"/>
  <c r="BO28" i="59"/>
  <c r="BI24" i="59"/>
  <c r="BO24" i="59"/>
  <c r="BI20" i="59"/>
  <c r="BO20" i="59"/>
  <c r="BI12" i="59"/>
  <c r="BO12" i="59"/>
  <c r="BJ20" i="71"/>
  <c r="BQ20" i="71"/>
  <c r="BQ13" i="71"/>
  <c r="BS13" i="71" s="1"/>
  <c r="BT13" i="71" s="1"/>
  <c r="BO26" i="69"/>
  <c r="BS22" i="69"/>
  <c r="BT22" i="69" s="1"/>
  <c r="BR22" i="69"/>
  <c r="BS16" i="69"/>
  <c r="BT16" i="69" s="1"/>
  <c r="BR16" i="69"/>
  <c r="BO10" i="69"/>
  <c r="BO22" i="71"/>
  <c r="BI22" i="71"/>
  <c r="BI12" i="67"/>
  <c r="BO12" i="67"/>
  <c r="BI32" i="63"/>
  <c r="BO32" i="63"/>
  <c r="BJ20" i="63"/>
  <c r="BQ20" i="63"/>
  <c r="BR20" i="63" s="1"/>
  <c r="BJ12" i="63"/>
  <c r="BQ12" i="63"/>
  <c r="BI40" i="65"/>
  <c r="BO40" i="65"/>
  <c r="BI28" i="65"/>
  <c r="BO28" i="65"/>
  <c r="BI20" i="65"/>
  <c r="BO20" i="65"/>
  <c r="BI12" i="65"/>
  <c r="BO12" i="65"/>
  <c r="BJ32" i="62"/>
  <c r="BQ32" i="62"/>
  <c r="BI12" i="62"/>
  <c r="BO12" i="62"/>
  <c r="BI8" i="59"/>
  <c r="BO8" i="59"/>
  <c r="BI11" i="71"/>
  <c r="BO18" i="69"/>
  <c r="BS12" i="69"/>
  <c r="BT12" i="69" s="1"/>
  <c r="BR12" i="69"/>
  <c r="BS38" i="67"/>
  <c r="BT38" i="67" s="1"/>
  <c r="BR38" i="67"/>
  <c r="BO36" i="67"/>
  <c r="BS34" i="67"/>
  <c r="BT34" i="67" s="1"/>
  <c r="BR34" i="67"/>
  <c r="BS30" i="67"/>
  <c r="BT30" i="67" s="1"/>
  <c r="BR30" i="67"/>
  <c r="BI28" i="67"/>
  <c r="BO24" i="67"/>
  <c r="BS22" i="67"/>
  <c r="BT22" i="67" s="1"/>
  <c r="BR22" i="67"/>
  <c r="BO20" i="67"/>
  <c r="BS18" i="67"/>
  <c r="BT18" i="67" s="1"/>
  <c r="BR18" i="67"/>
  <c r="BJ35" i="63"/>
  <c r="BQ35" i="63"/>
  <c r="BJ31" i="63"/>
  <c r="BQ31" i="63"/>
  <c r="BJ29" i="63"/>
  <c r="BQ29" i="63"/>
  <c r="BQ33" i="65"/>
  <c r="BS33" i="65" s="1"/>
  <c r="BT33" i="65" s="1"/>
  <c r="BQ21" i="65"/>
  <c r="BJ21" i="65"/>
  <c r="BQ25" i="62"/>
  <c r="BJ25" i="62"/>
  <c r="BJ21" i="62"/>
  <c r="BQ21" i="62"/>
  <c r="BI11" i="67"/>
  <c r="BO11" i="67"/>
  <c r="BO27" i="63"/>
  <c r="BI27" i="63"/>
  <c r="BJ35" i="65"/>
  <c r="BQ35" i="65"/>
  <c r="BS35" i="65" s="1"/>
  <c r="BT35" i="65" s="1"/>
  <c r="BI31" i="65"/>
  <c r="BO31" i="65"/>
  <c r="BI19" i="65"/>
  <c r="BO19" i="65"/>
  <c r="BI15" i="65"/>
  <c r="BO15" i="65"/>
  <c r="BI11" i="65"/>
  <c r="BO11" i="65"/>
  <c r="BI31" i="62"/>
  <c r="BO31" i="62"/>
  <c r="BI27" i="62"/>
  <c r="BO27" i="62"/>
  <c r="BI23" i="62"/>
  <c r="BO23" i="62"/>
  <c r="BI19" i="62"/>
  <c r="BO19" i="62"/>
  <c r="BI15" i="62"/>
  <c r="BO15" i="62"/>
  <c r="BI11" i="62"/>
  <c r="BO11" i="62"/>
  <c r="BI39" i="59"/>
  <c r="BO39" i="59"/>
  <c r="BI35" i="59"/>
  <c r="BO35" i="59"/>
  <c r="BI31" i="59"/>
  <c r="BO31" i="59"/>
  <c r="BI27" i="59"/>
  <c r="BO27" i="59"/>
  <c r="BI23" i="59"/>
  <c r="BO23" i="59"/>
  <c r="BI19" i="59"/>
  <c r="BO19" i="59"/>
  <c r="BI11" i="59"/>
  <c r="BO11" i="59"/>
  <c r="BQ37" i="71"/>
  <c r="BI32" i="71"/>
  <c r="BO29" i="71"/>
  <c r="BO27" i="71"/>
  <c r="BJ23" i="71"/>
  <c r="BQ23" i="71"/>
  <c r="BI16" i="71"/>
  <c r="BI41" i="69"/>
  <c r="BI39" i="69"/>
  <c r="BJ37" i="69"/>
  <c r="BQ37" i="69"/>
  <c r="BQ35" i="69"/>
  <c r="BI33" i="69"/>
  <c r="BI31" i="69"/>
  <c r="BI25" i="69"/>
  <c r="BI39" i="62"/>
  <c r="BO28" i="62"/>
  <c r="BO34" i="71"/>
  <c r="BI34" i="71"/>
  <c r="BO18" i="71"/>
  <c r="BI18" i="71"/>
  <c r="BO10" i="71"/>
  <c r="BI10" i="71"/>
  <c r="BJ10" i="67"/>
  <c r="BQ10" i="67"/>
  <c r="BO26" i="63"/>
  <c r="BI26" i="63"/>
  <c r="BI10" i="63"/>
  <c r="BO10" i="63"/>
  <c r="BO38" i="65"/>
  <c r="BI38" i="65"/>
  <c r="BI30" i="65"/>
  <c r="BO30" i="65"/>
  <c r="BI26" i="65"/>
  <c r="BO26" i="65"/>
  <c r="BI22" i="65"/>
  <c r="BO22" i="65"/>
  <c r="BI18" i="65"/>
  <c r="BO18" i="65"/>
  <c r="BI14" i="65"/>
  <c r="BO14" i="65"/>
  <c r="BI10" i="65"/>
  <c r="BO10" i="65"/>
  <c r="BI38" i="62"/>
  <c r="BO38" i="62"/>
  <c r="BI34" i="62"/>
  <c r="BO34" i="62"/>
  <c r="BI30" i="62"/>
  <c r="BO30" i="62"/>
  <c r="BO26" i="62"/>
  <c r="BI26" i="62"/>
  <c r="BI18" i="62"/>
  <c r="BO18" i="62"/>
  <c r="BI14" i="62"/>
  <c r="BO14" i="62"/>
  <c r="BO10" i="62"/>
  <c r="BI10" i="62"/>
  <c r="BI38" i="59"/>
  <c r="BO38" i="59"/>
  <c r="BI34" i="59"/>
  <c r="BO34" i="59"/>
  <c r="BI30" i="59"/>
  <c r="BO30" i="59"/>
  <c r="BJ26" i="59"/>
  <c r="BQ26" i="59"/>
  <c r="BO22" i="59"/>
  <c r="BI22" i="59"/>
  <c r="BI18" i="59"/>
  <c r="BO18" i="59"/>
  <c r="BO10" i="59"/>
  <c r="BI10" i="59"/>
  <c r="BO41" i="71"/>
  <c r="BO38" i="71"/>
  <c r="BI35" i="71"/>
  <c r="BI28" i="71"/>
  <c r="BO25" i="71"/>
  <c r="BI21" i="71"/>
  <c r="BI19" i="71"/>
  <c r="BI12" i="71"/>
  <c r="BO23" i="69"/>
  <c r="BO21" i="69"/>
  <c r="BO19" i="69"/>
  <c r="BO17" i="69"/>
  <c r="BO15" i="69"/>
  <c r="BO13" i="69"/>
  <c r="BO11" i="69"/>
  <c r="BO41" i="67"/>
  <c r="BO39" i="67"/>
  <c r="BO37" i="67"/>
  <c r="BO35" i="67"/>
  <c r="BO33" i="67"/>
  <c r="BO31" i="67"/>
  <c r="BO29" i="67"/>
  <c r="BO27" i="67"/>
  <c r="BO25" i="67"/>
  <c r="BO23" i="67"/>
  <c r="BO21" i="67"/>
  <c r="BO19" i="67"/>
  <c r="BO17" i="67"/>
  <c r="BO13" i="67"/>
  <c r="BI30" i="63"/>
  <c r="BI23" i="63"/>
  <c r="BI22" i="63"/>
  <c r="BI19" i="63"/>
  <c r="BI18" i="63"/>
  <c r="BI15" i="63"/>
  <c r="BI14" i="63"/>
  <c r="BI11" i="63"/>
  <c r="BO27" i="65"/>
  <c r="BI25" i="65"/>
  <c r="BI14" i="59"/>
  <c r="BI16" i="67"/>
  <c r="BO16" i="67"/>
  <c r="BI36" i="63"/>
  <c r="BO36" i="63"/>
  <c r="BI32" i="65"/>
  <c r="BJ32" i="65" s="1"/>
  <c r="BO32" i="65"/>
  <c r="BI16" i="65"/>
  <c r="BO16" i="65"/>
  <c r="BI40" i="62"/>
  <c r="BO40" i="62"/>
  <c r="BI36" i="62"/>
  <c r="BO36" i="62"/>
  <c r="BI24" i="62"/>
  <c r="BO24" i="62"/>
  <c r="BI16" i="62"/>
  <c r="BO16" i="62"/>
  <c r="BI40" i="59"/>
  <c r="BO40" i="59"/>
  <c r="BI32" i="59"/>
  <c r="BO32" i="59"/>
  <c r="BI16" i="59"/>
  <c r="BO16" i="59"/>
  <c r="BO34" i="69"/>
  <c r="BS20" i="69"/>
  <c r="BT20" i="69" s="1"/>
  <c r="BR20" i="69"/>
  <c r="BO40" i="67"/>
  <c r="BO32" i="67"/>
  <c r="BS26" i="67"/>
  <c r="BT26" i="67" s="1"/>
  <c r="BR26" i="67"/>
  <c r="BJ39" i="63"/>
  <c r="BQ39" i="63"/>
  <c r="BQ29" i="65"/>
  <c r="BS29" i="65" s="1"/>
  <c r="BT29" i="65" s="1"/>
  <c r="BJ29" i="71"/>
  <c r="BQ29" i="71"/>
  <c r="BS29" i="71" s="1"/>
  <c r="BT29" i="71" s="1"/>
  <c r="BI15" i="67"/>
  <c r="BO15" i="67"/>
  <c r="BJ39" i="65"/>
  <c r="BQ39" i="65"/>
  <c r="BS39" i="65" s="1"/>
  <c r="BT39" i="65" s="1"/>
  <c r="BI15" i="59"/>
  <c r="BO15" i="59"/>
  <c r="BO39" i="65"/>
  <c r="BO35" i="65"/>
  <c r="BG7" i="67"/>
  <c r="BI7" i="67" s="1"/>
  <c r="BJ7" i="67" s="1"/>
  <c r="BG7" i="65"/>
  <c r="BI7" i="65" s="1"/>
  <c r="BJ7" i="65" s="1"/>
  <c r="BG7" i="59"/>
  <c r="BI7" i="59" s="1"/>
  <c r="BJ7" i="59" s="1"/>
  <c r="BI36" i="71"/>
  <c r="BO36" i="71"/>
  <c r="BJ25" i="71"/>
  <c r="BQ25" i="71"/>
  <c r="BS25" i="71" s="1"/>
  <c r="BT25" i="71" s="1"/>
  <c r="BG9" i="67"/>
  <c r="BI41" i="63"/>
  <c r="BO41" i="63"/>
  <c r="BI37" i="63"/>
  <c r="BO37" i="63"/>
  <c r="BI33" i="63"/>
  <c r="BO33" i="63"/>
  <c r="BI25" i="63"/>
  <c r="BO25" i="63"/>
  <c r="BO21" i="63"/>
  <c r="BI21" i="63"/>
  <c r="BO17" i="63"/>
  <c r="BI17" i="63"/>
  <c r="BO13" i="63"/>
  <c r="BI13" i="63"/>
  <c r="BG9" i="63"/>
  <c r="BI17" i="65"/>
  <c r="BO17" i="65"/>
  <c r="BI13" i="65"/>
  <c r="BO13" i="65"/>
  <c r="BG9" i="65"/>
  <c r="BI37" i="62"/>
  <c r="BO37" i="62"/>
  <c r="BI33" i="62"/>
  <c r="BO33" i="62"/>
  <c r="BI29" i="62"/>
  <c r="BO29" i="62"/>
  <c r="BI17" i="62"/>
  <c r="BO17" i="62"/>
  <c r="BI13" i="62"/>
  <c r="BO13" i="62"/>
  <c r="BG9" i="62"/>
  <c r="BI41" i="59"/>
  <c r="BO41" i="59"/>
  <c r="BI37" i="59"/>
  <c r="BO37" i="59"/>
  <c r="BI33" i="59"/>
  <c r="BO33" i="59"/>
  <c r="BI29" i="59"/>
  <c r="BO29" i="59"/>
  <c r="BI25" i="59"/>
  <c r="BO25" i="59"/>
  <c r="BI21" i="59"/>
  <c r="BO21" i="59"/>
  <c r="BI17" i="59"/>
  <c r="BO17" i="59"/>
  <c r="BI13" i="59"/>
  <c r="BO13" i="59"/>
  <c r="BG9" i="59"/>
  <c r="BO40" i="71"/>
  <c r="BO37" i="71"/>
  <c r="BI30" i="71"/>
  <c r="BJ30" i="71" s="1"/>
  <c r="BJ22" i="69"/>
  <c r="BJ20" i="69"/>
  <c r="BJ16" i="69"/>
  <c r="BJ12" i="69"/>
  <c r="BJ38" i="67"/>
  <c r="BJ34" i="67"/>
  <c r="BJ30" i="67"/>
  <c r="BJ26" i="67"/>
  <c r="BJ22" i="67"/>
  <c r="BJ18" i="67"/>
  <c r="BI8" i="67"/>
  <c r="BO38" i="63"/>
  <c r="BO34" i="63"/>
  <c r="BO24" i="63"/>
  <c r="BO20" i="63"/>
  <c r="BO16" i="63"/>
  <c r="BO12" i="63"/>
  <c r="BI8" i="63"/>
  <c r="BI36" i="65"/>
  <c r="BJ36" i="65" s="1"/>
  <c r="BO32" i="62"/>
  <c r="BK16" i="65"/>
  <c r="AG30" i="67"/>
  <c r="AG29" i="65"/>
  <c r="AG38" i="63"/>
  <c r="AH38" i="63" s="1"/>
  <c r="AG13" i="63"/>
  <c r="BM13" i="63" s="1"/>
  <c r="AG12" i="69"/>
  <c r="AH12" i="69" s="1"/>
  <c r="BK29" i="69"/>
  <c r="AG17" i="71"/>
  <c r="AH17" i="71" s="1"/>
  <c r="AG37" i="67"/>
  <c r="AG36" i="63"/>
  <c r="AH36" i="63" s="1"/>
  <c r="AG28" i="65"/>
  <c r="BM28" i="65" s="1"/>
  <c r="AG27" i="59"/>
  <c r="AH27" i="59" s="1"/>
  <c r="AG33" i="69"/>
  <c r="AH33" i="69" s="1"/>
  <c r="AG40" i="62"/>
  <c r="AH40" i="62" s="1"/>
  <c r="AG28" i="71"/>
  <c r="BM28" i="71" s="1"/>
  <c r="AG14" i="62"/>
  <c r="AH14" i="62" s="1"/>
  <c r="AG36" i="69"/>
  <c r="BM36" i="69" s="1"/>
  <c r="AG36" i="67"/>
  <c r="BM36" i="67" s="1"/>
  <c r="AG26" i="63"/>
  <c r="AH26" i="63" s="1"/>
  <c r="AG18" i="65"/>
  <c r="AH18" i="65" s="1"/>
  <c r="AG18" i="59"/>
  <c r="BK12" i="62"/>
  <c r="AG31" i="71"/>
  <c r="AH31" i="71" s="1"/>
  <c r="AG11" i="69"/>
  <c r="AH11" i="69" s="1"/>
  <c r="AG26" i="67"/>
  <c r="AG15" i="62"/>
  <c r="AH15" i="62" s="1"/>
  <c r="AG40" i="69"/>
  <c r="AG19" i="69"/>
  <c r="AH19" i="69" s="1"/>
  <c r="AG34" i="67"/>
  <c r="AG18" i="67"/>
  <c r="AH18" i="67" s="1"/>
  <c r="AG30" i="63"/>
  <c r="AH30" i="63" s="1"/>
  <c r="AG21" i="63"/>
  <c r="AH21" i="63" s="1"/>
  <c r="AG35" i="65"/>
  <c r="AH35" i="65" s="1"/>
  <c r="AG34" i="62"/>
  <c r="AH34" i="62" s="1"/>
  <c r="AG21" i="59"/>
  <c r="BM21" i="59" s="1"/>
  <c r="BK40" i="63"/>
  <c r="BK12" i="63"/>
  <c r="AG19" i="62"/>
  <c r="AH19" i="62" s="1"/>
  <c r="AG22" i="63"/>
  <c r="BM22" i="63" s="1"/>
  <c r="AG36" i="65"/>
  <c r="AH36" i="65" s="1"/>
  <c r="AG35" i="62"/>
  <c r="BM35" i="62" s="1"/>
  <c r="BN35" i="62" s="1"/>
  <c r="AG26" i="59"/>
  <c r="AH26" i="59" s="1"/>
  <c r="AG35" i="71"/>
  <c r="BM35" i="71" s="1"/>
  <c r="AG20" i="71"/>
  <c r="AG37" i="69"/>
  <c r="BM37" i="69" s="1"/>
  <c r="AG16" i="69"/>
  <c r="BM16" i="69" s="1"/>
  <c r="AG31" i="67"/>
  <c r="BM31" i="67" s="1"/>
  <c r="AG14" i="67"/>
  <c r="AG28" i="63"/>
  <c r="AH28" i="63" s="1"/>
  <c r="AG20" i="63"/>
  <c r="BM20" i="63" s="1"/>
  <c r="AG32" i="65"/>
  <c r="AH32" i="65" s="1"/>
  <c r="AG41" i="62"/>
  <c r="BM41" i="62" s="1"/>
  <c r="BN41" i="62" s="1"/>
  <c r="AG25" i="62"/>
  <c r="AH25" i="62" s="1"/>
  <c r="AG35" i="59"/>
  <c r="AH35" i="59" s="1"/>
  <c r="AG19" i="59"/>
  <c r="BK15" i="71"/>
  <c r="BK41" i="67"/>
  <c r="BK19" i="63"/>
  <c r="AH12" i="62"/>
  <c r="BM12" i="62"/>
  <c r="BN12" i="62" s="1"/>
  <c r="BM29" i="69"/>
  <c r="AH29" i="69"/>
  <c r="BM13" i="69"/>
  <c r="AH13" i="69"/>
  <c r="BK11" i="62"/>
  <c r="AG11" i="62"/>
  <c r="BM15" i="71"/>
  <c r="AH15" i="71"/>
  <c r="BM20" i="69"/>
  <c r="AH20" i="69"/>
  <c r="BK11" i="65"/>
  <c r="AG11" i="65"/>
  <c r="BK34" i="69"/>
  <c r="AG34" i="69"/>
  <c r="BK26" i="69"/>
  <c r="AG26" i="69"/>
  <c r="AG14" i="71"/>
  <c r="AG30" i="69"/>
  <c r="BM12" i="69"/>
  <c r="AH37" i="67"/>
  <c r="BM37" i="67"/>
  <c r="AH14" i="67"/>
  <c r="BM14" i="67"/>
  <c r="BM35" i="59"/>
  <c r="BK37" i="71"/>
  <c r="AG37" i="71"/>
  <c r="BK29" i="71"/>
  <c r="AG29" i="71"/>
  <c r="BK21" i="71"/>
  <c r="AG21" i="71"/>
  <c r="BK41" i="65"/>
  <c r="AG41" i="65"/>
  <c r="BK31" i="65"/>
  <c r="AG31" i="65"/>
  <c r="BK12" i="65"/>
  <c r="AG12" i="65"/>
  <c r="BK13" i="59"/>
  <c r="AG13" i="59"/>
  <c r="AG41" i="71"/>
  <c r="AG38" i="71"/>
  <c r="AG34" i="71"/>
  <c r="AG27" i="71"/>
  <c r="AG23" i="71"/>
  <c r="AG25" i="69"/>
  <c r="AG22" i="69"/>
  <c r="AH30" i="67"/>
  <c r="BM30" i="67"/>
  <c r="AG13" i="67"/>
  <c r="AG41" i="63"/>
  <c r="AG33" i="63"/>
  <c r="BM35" i="65"/>
  <c r="AG25" i="65"/>
  <c r="AG15" i="65"/>
  <c r="BM40" i="62"/>
  <c r="BN40" i="62" s="1"/>
  <c r="AG31" i="62"/>
  <c r="AG40" i="59"/>
  <c r="AG32" i="59"/>
  <c r="BK39" i="69"/>
  <c r="BK35" i="67"/>
  <c r="BK15" i="63"/>
  <c r="BK24" i="65"/>
  <c r="BK17" i="62"/>
  <c r="BK18" i="69"/>
  <c r="AG18" i="69"/>
  <c r="AH26" i="67"/>
  <c r="BM26" i="67"/>
  <c r="AH13" i="63"/>
  <c r="AH41" i="62"/>
  <c r="BM13" i="71"/>
  <c r="AH13" i="71"/>
  <c r="AH25" i="67"/>
  <c r="BM25" i="67"/>
  <c r="BK29" i="63"/>
  <c r="AG29" i="63"/>
  <c r="BK38" i="65"/>
  <c r="AG38" i="65"/>
  <c r="BK38" i="62"/>
  <c r="AG38" i="62"/>
  <c r="BK22" i="62"/>
  <c r="AG22" i="62"/>
  <c r="BK29" i="59"/>
  <c r="AG29" i="59"/>
  <c r="BK32" i="71"/>
  <c r="AG32" i="71"/>
  <c r="BK24" i="71"/>
  <c r="AG24" i="71"/>
  <c r="BK16" i="71"/>
  <c r="AG16" i="71"/>
  <c r="BK32" i="67"/>
  <c r="AG32" i="67"/>
  <c r="BK28" i="67"/>
  <c r="AG28" i="67"/>
  <c r="BK24" i="67"/>
  <c r="AG24" i="67"/>
  <c r="BK20" i="67"/>
  <c r="AG20" i="67"/>
  <c r="BK16" i="67"/>
  <c r="AG16" i="67"/>
  <c r="AH40" i="63"/>
  <c r="BM40" i="63"/>
  <c r="BK24" i="63"/>
  <c r="AG24" i="63"/>
  <c r="AH12" i="63"/>
  <c r="BM12" i="63"/>
  <c r="BK40" i="65"/>
  <c r="AG40" i="65"/>
  <c r="BK37" i="65"/>
  <c r="AG37" i="65"/>
  <c r="BK34" i="65"/>
  <c r="AG34" i="65"/>
  <c r="BK27" i="65"/>
  <c r="AG27" i="65"/>
  <c r="AH24" i="65"/>
  <c r="BM24" i="65"/>
  <c r="BK37" i="62"/>
  <c r="AG37" i="62"/>
  <c r="BK27" i="62"/>
  <c r="AG27" i="62"/>
  <c r="BK24" i="62"/>
  <c r="AG24" i="62"/>
  <c r="BK18" i="62"/>
  <c r="AG18" i="62"/>
  <c r="BM39" i="59"/>
  <c r="AH39" i="59"/>
  <c r="BK34" i="59"/>
  <c r="AG34" i="59"/>
  <c r="BK31" i="59"/>
  <c r="AG31" i="59"/>
  <c r="BK23" i="59"/>
  <c r="AG23" i="59"/>
  <c r="AH40" i="71"/>
  <c r="AG33" i="71"/>
  <c r="AG30" i="71"/>
  <c r="AG26" i="71"/>
  <c r="AG19" i="71"/>
  <c r="AG12" i="71"/>
  <c r="AG35" i="69"/>
  <c r="AG32" i="69"/>
  <c r="AG28" i="69"/>
  <c r="AG21" i="69"/>
  <c r="AG17" i="69"/>
  <c r="AG14" i="69"/>
  <c r="AG40" i="67"/>
  <c r="AG29" i="67"/>
  <c r="AG23" i="67"/>
  <c r="AG17" i="67"/>
  <c r="AG12" i="67"/>
  <c r="BM38" i="63"/>
  <c r="AG32" i="63"/>
  <c r="AG25" i="63"/>
  <c r="AG17" i="63"/>
  <c r="AG22" i="65"/>
  <c r="AG14" i="65"/>
  <c r="AG28" i="62"/>
  <c r="AG21" i="62"/>
  <c r="AG24" i="59"/>
  <c r="AG11" i="59"/>
  <c r="BK20" i="69"/>
  <c r="BK13" i="69"/>
  <c r="BK23" i="63"/>
  <c r="AH31" i="67"/>
  <c r="AH41" i="67"/>
  <c r="BM41" i="67"/>
  <c r="BM39" i="69"/>
  <c r="AH39" i="69"/>
  <c r="BK31" i="69"/>
  <c r="AG31" i="69"/>
  <c r="BM23" i="69"/>
  <c r="AH23" i="69"/>
  <c r="BK15" i="69"/>
  <c r="AG15" i="69"/>
  <c r="AH35" i="67"/>
  <c r="BM35" i="67"/>
  <c r="BK19" i="67"/>
  <c r="AG19" i="67"/>
  <c r="AH15" i="67"/>
  <c r="BM15" i="67"/>
  <c r="BK11" i="67"/>
  <c r="AG11" i="67"/>
  <c r="BK39" i="63"/>
  <c r="AG39" i="63"/>
  <c r="BK35" i="63"/>
  <c r="AG35" i="63"/>
  <c r="BK31" i="63"/>
  <c r="AG31" i="63"/>
  <c r="BK27" i="63"/>
  <c r="AG27" i="63"/>
  <c r="AH23" i="63"/>
  <c r="BM23" i="63"/>
  <c r="AH19" i="63"/>
  <c r="BM19" i="63"/>
  <c r="AH15" i="63"/>
  <c r="BM15" i="63"/>
  <c r="BK11" i="63"/>
  <c r="AG11" i="63"/>
  <c r="BK39" i="65"/>
  <c r="AG39" i="65"/>
  <c r="BK33" i="65"/>
  <c r="AG33" i="65"/>
  <c r="BK30" i="65"/>
  <c r="AG30" i="65"/>
  <c r="BK23" i="65"/>
  <c r="AG23" i="65"/>
  <c r="BK20" i="65"/>
  <c r="AG20" i="65"/>
  <c r="BK17" i="65"/>
  <c r="AG17" i="65"/>
  <c r="BK39" i="62"/>
  <c r="AG39" i="62"/>
  <c r="BK36" i="62"/>
  <c r="AG36" i="62"/>
  <c r="BK33" i="62"/>
  <c r="AG33" i="62"/>
  <c r="BK30" i="62"/>
  <c r="AG30" i="62"/>
  <c r="BK23" i="62"/>
  <c r="AG23" i="62"/>
  <c r="BK20" i="62"/>
  <c r="AG20" i="62"/>
  <c r="AH17" i="62"/>
  <c r="BM17" i="62"/>
  <c r="BN17" i="62" s="1"/>
  <c r="BK41" i="59"/>
  <c r="AG41" i="59"/>
  <c r="AG36" i="59"/>
  <c r="BK36" i="59"/>
  <c r="BK33" i="59"/>
  <c r="AG33" i="59"/>
  <c r="AH28" i="59"/>
  <c r="BM28" i="59"/>
  <c r="BK25" i="59"/>
  <c r="AG25" i="59"/>
  <c r="BK20" i="59"/>
  <c r="AG20" i="59"/>
  <c r="BK17" i="59"/>
  <c r="AG17" i="59"/>
  <c r="BK12" i="59"/>
  <c r="AG12" i="59"/>
  <c r="AG39" i="71"/>
  <c r="AG36" i="71"/>
  <c r="AH28" i="71"/>
  <c r="AG25" i="71"/>
  <c r="AG22" i="71"/>
  <c r="AG18" i="71"/>
  <c r="AG11" i="71"/>
  <c r="AG41" i="69"/>
  <c r="AG38" i="69"/>
  <c r="AG27" i="69"/>
  <c r="AG24" i="69"/>
  <c r="AG39" i="67"/>
  <c r="AG33" i="67"/>
  <c r="AG27" i="67"/>
  <c r="AG21" i="67"/>
  <c r="AG37" i="63"/>
  <c r="BM30" i="63"/>
  <c r="AH22" i="63"/>
  <c r="AG16" i="63"/>
  <c r="AH29" i="65"/>
  <c r="BM29" i="65"/>
  <c r="AG21" i="65"/>
  <c r="AH35" i="62"/>
  <c r="BM19" i="62"/>
  <c r="BN19" i="62" s="1"/>
  <c r="AG37" i="59"/>
  <c r="AG16" i="59"/>
  <c r="BK40" i="71"/>
  <c r="BK13" i="71"/>
  <c r="BK23" i="69"/>
  <c r="BK25" i="67"/>
  <c r="BK15" i="67"/>
  <c r="BK39" i="59"/>
  <c r="BK28" i="59"/>
  <c r="AG38" i="67"/>
  <c r="BK38" i="67"/>
  <c r="AG22" i="67"/>
  <c r="BK22" i="67"/>
  <c r="BK14" i="63"/>
  <c r="AG14" i="63"/>
  <c r="BK26" i="65"/>
  <c r="AG26" i="65"/>
  <c r="BK19" i="65"/>
  <c r="AG19" i="65"/>
  <c r="AH16" i="65"/>
  <c r="BM16" i="65"/>
  <c r="BK13" i="65"/>
  <c r="AG13" i="65"/>
  <c r="BK32" i="62"/>
  <c r="AG32" i="62"/>
  <c r="BK29" i="62"/>
  <c r="AG29" i="62"/>
  <c r="BK26" i="62"/>
  <c r="AG26" i="62"/>
  <c r="BK16" i="62"/>
  <c r="AG16" i="62"/>
  <c r="BK13" i="62"/>
  <c r="AG13" i="62"/>
  <c r="BK38" i="59"/>
  <c r="AG38" i="59"/>
  <c r="BK30" i="59"/>
  <c r="AG30" i="59"/>
  <c r="BK22" i="59"/>
  <c r="AG22" i="59"/>
  <c r="BK14" i="59"/>
  <c r="AG14" i="59"/>
  <c r="AG34" i="63"/>
  <c r="AG18" i="63"/>
  <c r="AH18" i="59"/>
  <c r="BM18" i="59"/>
  <c r="AG15" i="59"/>
  <c r="BI8" i="61"/>
  <c r="BI8" i="64"/>
  <c r="BO8" i="60"/>
  <c r="BO9" i="28"/>
  <c r="BI9" i="28"/>
  <c r="BQ9" i="70"/>
  <c r="BR9" i="70" s="1"/>
  <c r="BJ9" i="66"/>
  <c r="BQ9" i="66"/>
  <c r="BR9" i="66" s="1"/>
  <c r="BO9" i="64"/>
  <c r="BO9" i="70"/>
  <c r="BO9" i="66"/>
  <c r="BO9" i="61"/>
  <c r="BJ8" i="60"/>
  <c r="BQ8" i="60"/>
  <c r="BR8" i="60" s="1"/>
  <c r="BI8" i="28"/>
  <c r="AG16" i="61"/>
  <c r="AH16" i="61" s="1"/>
  <c r="AG32" i="66"/>
  <c r="AH32" i="66" s="1"/>
  <c r="AG21" i="68"/>
  <c r="BM21" i="68" s="1"/>
  <c r="AG33" i="68"/>
  <c r="AH33" i="68" s="1"/>
  <c r="AG17" i="68"/>
  <c r="BM17" i="68" s="1"/>
  <c r="AG28" i="70"/>
  <c r="BM28" i="70" s="1"/>
  <c r="AG32" i="61"/>
  <c r="AG26" i="66"/>
  <c r="AH26" i="66" s="1"/>
  <c r="AG13" i="64"/>
  <c r="BM13" i="64" s="1"/>
  <c r="BK26" i="70"/>
  <c r="AG37" i="68"/>
  <c r="BM37" i="68" s="1"/>
  <c r="AH33" i="70"/>
  <c r="AG37" i="61"/>
  <c r="BM37" i="61" s="1"/>
  <c r="AG19" i="64"/>
  <c r="BK41" i="68"/>
  <c r="AG29" i="68"/>
  <c r="BM29" i="68" s="1"/>
  <c r="AG26" i="61"/>
  <c r="AH26" i="61" s="1"/>
  <c r="AG21" i="66"/>
  <c r="AH21" i="66" s="1"/>
  <c r="AG38" i="64"/>
  <c r="AH38" i="64" s="1"/>
  <c r="BK16" i="66"/>
  <c r="AG25" i="68"/>
  <c r="BM25" i="68" s="1"/>
  <c r="AG36" i="70"/>
  <c r="BM36" i="70" s="1"/>
  <c r="AG21" i="61"/>
  <c r="AH21" i="61" s="1"/>
  <c r="AG37" i="66"/>
  <c r="AG28" i="64"/>
  <c r="AH28" i="64" s="1"/>
  <c r="BM28" i="68"/>
  <c r="AH28" i="68"/>
  <c r="BM19" i="68"/>
  <c r="AH19" i="68"/>
  <c r="BM26" i="70"/>
  <c r="AH26" i="70"/>
  <c r="BK23" i="70"/>
  <c r="AG23" i="70"/>
  <c r="AG31" i="70"/>
  <c r="BK31" i="70"/>
  <c r="BK35" i="61"/>
  <c r="AG35" i="61"/>
  <c r="BK23" i="61"/>
  <c r="AG23" i="61"/>
  <c r="BK11" i="61"/>
  <c r="AG11" i="61"/>
  <c r="AG35" i="66"/>
  <c r="BK35" i="66"/>
  <c r="BK23" i="66"/>
  <c r="AG23" i="66"/>
  <c r="BK11" i="66"/>
  <c r="AG11" i="66"/>
  <c r="BK34" i="60"/>
  <c r="AG34" i="60"/>
  <c r="BK18" i="60"/>
  <c r="AG18" i="60"/>
  <c r="AG27" i="68"/>
  <c r="AG23" i="68"/>
  <c r="BM26" i="66"/>
  <c r="AH16" i="66"/>
  <c r="BM16" i="66"/>
  <c r="AH13" i="64"/>
  <c r="BK14" i="70"/>
  <c r="AG14" i="70"/>
  <c r="BK36" i="64"/>
  <c r="AG36" i="64"/>
  <c r="BK29" i="64"/>
  <c r="AG29" i="64"/>
  <c r="BK28" i="60"/>
  <c r="AG28" i="60"/>
  <c r="BK25" i="60"/>
  <c r="AG25" i="60"/>
  <c r="BK17" i="60"/>
  <c r="AG17" i="60"/>
  <c r="AG12" i="68"/>
  <c r="AG38" i="70"/>
  <c r="AG30" i="70"/>
  <c r="AG22" i="70"/>
  <c r="AG18" i="70"/>
  <c r="AG13" i="70"/>
  <c r="AG41" i="61"/>
  <c r="AG36" i="61"/>
  <c r="AG30" i="61"/>
  <c r="AG25" i="61"/>
  <c r="AG20" i="61"/>
  <c r="AG14" i="61"/>
  <c r="AG41" i="66"/>
  <c r="AG36" i="66"/>
  <c r="AG30" i="66"/>
  <c r="AG25" i="66"/>
  <c r="AG20" i="66"/>
  <c r="AG14" i="66"/>
  <c r="AG37" i="64"/>
  <c r="AG32" i="64"/>
  <c r="AG27" i="64"/>
  <c r="AG23" i="64"/>
  <c r="AG11" i="64"/>
  <c r="AG40" i="60"/>
  <c r="AG26" i="60"/>
  <c r="AG15" i="60"/>
  <c r="BK28" i="68"/>
  <c r="BK39" i="70"/>
  <c r="BK33" i="70"/>
  <c r="AG11" i="68"/>
  <c r="BK11" i="68"/>
  <c r="BK27" i="70"/>
  <c r="AG27" i="70"/>
  <c r="BK39" i="61"/>
  <c r="AG39" i="61"/>
  <c r="BK27" i="61"/>
  <c r="AG27" i="61"/>
  <c r="BK19" i="61"/>
  <c r="AG19" i="61"/>
  <c r="BK39" i="66"/>
  <c r="AG39" i="66"/>
  <c r="BK27" i="66"/>
  <c r="AG27" i="66"/>
  <c r="BK19" i="66"/>
  <c r="AG19" i="66"/>
  <c r="AG40" i="64"/>
  <c r="BK40" i="64"/>
  <c r="BK33" i="64"/>
  <c r="AG33" i="64"/>
  <c r="BK31" i="60"/>
  <c r="AG31" i="60"/>
  <c r="AG39" i="68"/>
  <c r="AG31" i="68"/>
  <c r="AG15" i="68"/>
  <c r="AH32" i="61"/>
  <c r="BM32" i="61"/>
  <c r="BM16" i="61"/>
  <c r="AH37" i="66"/>
  <c r="BM37" i="66"/>
  <c r="AG24" i="64"/>
  <c r="AH19" i="64"/>
  <c r="BM19" i="64"/>
  <c r="AG13" i="68"/>
  <c r="BK13" i="68"/>
  <c r="AG41" i="70"/>
  <c r="BK41" i="70"/>
  <c r="BK37" i="70"/>
  <c r="AG37" i="70"/>
  <c r="BK29" i="70"/>
  <c r="AG29" i="70"/>
  <c r="AG25" i="70"/>
  <c r="BK25" i="70"/>
  <c r="BK17" i="70"/>
  <c r="AG17" i="70"/>
  <c r="BK22" i="64"/>
  <c r="AG22" i="64"/>
  <c r="BK16" i="64"/>
  <c r="AG16" i="64"/>
  <c r="BK39" i="60"/>
  <c r="AG39" i="60"/>
  <c r="BK36" i="60"/>
  <c r="AG36" i="60"/>
  <c r="BK30" i="60"/>
  <c r="AG30" i="60"/>
  <c r="BK27" i="60"/>
  <c r="AG27" i="60"/>
  <c r="BK22" i="60"/>
  <c r="AG22" i="60"/>
  <c r="BK19" i="60"/>
  <c r="AG19" i="60"/>
  <c r="BK14" i="60"/>
  <c r="AG14" i="60"/>
  <c r="BK11" i="60"/>
  <c r="AG11" i="60"/>
  <c r="AG40" i="68"/>
  <c r="AG38" i="68"/>
  <c r="AG36" i="68"/>
  <c r="AG34" i="68"/>
  <c r="AG32" i="68"/>
  <c r="AG30" i="68"/>
  <c r="AG26" i="68"/>
  <c r="AG24" i="68"/>
  <c r="AG22" i="68"/>
  <c r="AG20" i="68"/>
  <c r="AG18" i="68"/>
  <c r="AG16" i="68"/>
  <c r="AG14" i="68"/>
  <c r="AG40" i="70"/>
  <c r="AG32" i="70"/>
  <c r="AG24" i="70"/>
  <c r="AG21" i="70"/>
  <c r="AG16" i="70"/>
  <c r="AG12" i="70"/>
  <c r="AG40" i="61"/>
  <c r="AG34" i="61"/>
  <c r="AG29" i="61"/>
  <c r="AG24" i="61"/>
  <c r="AG18" i="61"/>
  <c r="AG13" i="61"/>
  <c r="AG40" i="66"/>
  <c r="AG34" i="66"/>
  <c r="AG29" i="66"/>
  <c r="AG24" i="66"/>
  <c r="AG18" i="66"/>
  <c r="AG13" i="66"/>
  <c r="AG41" i="64"/>
  <c r="AG35" i="64"/>
  <c r="AG31" i="64"/>
  <c r="AG26" i="64"/>
  <c r="AG21" i="64"/>
  <c r="AG17" i="64"/>
  <c r="AG37" i="60"/>
  <c r="AG23" i="60"/>
  <c r="AG12" i="60"/>
  <c r="BK19" i="68"/>
  <c r="BK35" i="70"/>
  <c r="AG35" i="70"/>
  <c r="BK31" i="61"/>
  <c r="AG31" i="61"/>
  <c r="BK15" i="61"/>
  <c r="AG15" i="61"/>
  <c r="BK31" i="66"/>
  <c r="AG31" i="66"/>
  <c r="BK15" i="66"/>
  <c r="AG15" i="66"/>
  <c r="AG35" i="68"/>
  <c r="BK20" i="70"/>
  <c r="AG20" i="70"/>
  <c r="BK18" i="64"/>
  <c r="AG18" i="64"/>
  <c r="BK15" i="64"/>
  <c r="AG15" i="64"/>
  <c r="BK12" i="64"/>
  <c r="AG12" i="64"/>
  <c r="BK41" i="60"/>
  <c r="AG41" i="60"/>
  <c r="BK38" i="60"/>
  <c r="AG38" i="60"/>
  <c r="BK35" i="60"/>
  <c r="AG35" i="60"/>
  <c r="BK32" i="60"/>
  <c r="AG32" i="60"/>
  <c r="BK29" i="60"/>
  <c r="AG29" i="60"/>
  <c r="BK24" i="60"/>
  <c r="AG24" i="60"/>
  <c r="BK21" i="60"/>
  <c r="AG21" i="60"/>
  <c r="BK16" i="60"/>
  <c r="AG16" i="60"/>
  <c r="BK13" i="60"/>
  <c r="AG13" i="60"/>
  <c r="AH41" i="68"/>
  <c r="AH17" i="68"/>
  <c r="AH39" i="70"/>
  <c r="AG34" i="70"/>
  <c r="AH28" i="70"/>
  <c r="AG19" i="70"/>
  <c r="AG15" i="70"/>
  <c r="AG11" i="70"/>
  <c r="AG38" i="61"/>
  <c r="AG33" i="61"/>
  <c r="AG28" i="61"/>
  <c r="AG22" i="61"/>
  <c r="AG17" i="61"/>
  <c r="AG12" i="61"/>
  <c r="AG38" i="66"/>
  <c r="AG33" i="66"/>
  <c r="AG28" i="66"/>
  <c r="AG22" i="66"/>
  <c r="AG17" i="66"/>
  <c r="AG12" i="66"/>
  <c r="AG39" i="64"/>
  <c r="AG34" i="64"/>
  <c r="AG30" i="64"/>
  <c r="AG25" i="64"/>
  <c r="AG20" i="64"/>
  <c r="AG14" i="64"/>
  <c r="AG33" i="60"/>
  <c r="AG20" i="60"/>
  <c r="AG34" i="28"/>
  <c r="AH34" i="28" s="1"/>
  <c r="AG26" i="28"/>
  <c r="AH26" i="28" s="1"/>
  <c r="BK31" i="28"/>
  <c r="AG18" i="28"/>
  <c r="AH18" i="28" s="1"/>
  <c r="AG40" i="28"/>
  <c r="BM40" i="28" s="1"/>
  <c r="AG32" i="28"/>
  <c r="BM32" i="28" s="1"/>
  <c r="AG24" i="28"/>
  <c r="AH24" i="28" s="1"/>
  <c r="AG16" i="28"/>
  <c r="AH16" i="28" s="1"/>
  <c r="BK23" i="28"/>
  <c r="BK15" i="28"/>
  <c r="AG38" i="28"/>
  <c r="AH38" i="28" s="1"/>
  <c r="AG30" i="28"/>
  <c r="AH30" i="28" s="1"/>
  <c r="AG22" i="28"/>
  <c r="AH22" i="28" s="1"/>
  <c r="AG14" i="28"/>
  <c r="AH14" i="28" s="1"/>
  <c r="BK39" i="28"/>
  <c r="AG36" i="28"/>
  <c r="BM36" i="28" s="1"/>
  <c r="AG28" i="28"/>
  <c r="AH28" i="28" s="1"/>
  <c r="AG20" i="28"/>
  <c r="AH20" i="28" s="1"/>
  <c r="AG12" i="28"/>
  <c r="AH12" i="28" s="1"/>
  <c r="BK35" i="28"/>
  <c r="BK27" i="28"/>
  <c r="BK19" i="28"/>
  <c r="BM39" i="28"/>
  <c r="AH39" i="28"/>
  <c r="BM35" i="28"/>
  <c r="AH35" i="28"/>
  <c r="BM31" i="28"/>
  <c r="AH31" i="28"/>
  <c r="BM27" i="28"/>
  <c r="AH27" i="28"/>
  <c r="BM23" i="28"/>
  <c r="AH23" i="28"/>
  <c r="BM19" i="28"/>
  <c r="AH19" i="28"/>
  <c r="BM15" i="28"/>
  <c r="AH15" i="28"/>
  <c r="BM28" i="28"/>
  <c r="BM20" i="28"/>
  <c r="BM12" i="28"/>
  <c r="AG41" i="28"/>
  <c r="AG37" i="28"/>
  <c r="AG33" i="28"/>
  <c r="AG29" i="28"/>
  <c r="AG25" i="28"/>
  <c r="AG21" i="28"/>
  <c r="AG17" i="28"/>
  <c r="AG13" i="28"/>
  <c r="AG11" i="28"/>
  <c r="BM26" i="28"/>
  <c r="BM14" i="28"/>
  <c r="BM38" i="28"/>
  <c r="BM34" i="28"/>
  <c r="AH32" i="28"/>
  <c r="I12" i="114"/>
  <c r="I14" i="114"/>
  <c r="I16" i="114"/>
  <c r="I18" i="114"/>
  <c r="I20" i="114"/>
  <c r="I23" i="114"/>
  <c r="I25" i="114"/>
  <c r="I13" i="114"/>
  <c r="I15" i="114"/>
  <c r="I17" i="114"/>
  <c r="I19" i="114"/>
  <c r="I22" i="114"/>
  <c r="I24" i="114"/>
  <c r="I26" i="114"/>
  <c r="K33" i="114"/>
  <c r="BQ22" i="62"/>
  <c r="BS22" i="62" s="1"/>
  <c r="BT22" i="62" s="1"/>
  <c r="BI20" i="62"/>
  <c r="BS30" i="28"/>
  <c r="BT30" i="28" s="1"/>
  <c r="BR30" i="28"/>
  <c r="BR39" i="71"/>
  <c r="BS11" i="28"/>
  <c r="BT11" i="28" s="1"/>
  <c r="BR11" i="28"/>
  <c r="BJ40" i="65"/>
  <c r="BQ40" i="65"/>
  <c r="BQ19" i="68"/>
  <c r="BJ8" i="63"/>
  <c r="BQ8" i="63"/>
  <c r="BJ34" i="65"/>
  <c r="BQ34" i="65"/>
  <c r="BR39" i="68"/>
  <c r="BQ26" i="68"/>
  <c r="BS24" i="63"/>
  <c r="BT24" i="63" s="1"/>
  <c r="BR24" i="63"/>
  <c r="BS20" i="63"/>
  <c r="BT20" i="63" s="1"/>
  <c r="BS16" i="63"/>
  <c r="BT16" i="63" s="1"/>
  <c r="BS12" i="63"/>
  <c r="BT12" i="63" s="1"/>
  <c r="BR12" i="63"/>
  <c r="BQ40" i="66"/>
  <c r="BQ38" i="66"/>
  <c r="BQ36" i="66"/>
  <c r="BQ34" i="66"/>
  <c r="BQ32" i="66"/>
  <c r="BQ30" i="66"/>
  <c r="BQ28" i="66"/>
  <c r="BQ24" i="66"/>
  <c r="BQ22" i="66"/>
  <c r="BQ20" i="66"/>
  <c r="BQ18" i="66"/>
  <c r="BQ16" i="66"/>
  <c r="BQ14" i="66"/>
  <c r="BQ12" i="66"/>
  <c r="BR10" i="66"/>
  <c r="BQ30" i="71"/>
  <c r="BQ28" i="68"/>
  <c r="BS24" i="68"/>
  <c r="BT24" i="68" s="1"/>
  <c r="BR21" i="68"/>
  <c r="BS21" i="68"/>
  <c r="BT21" i="68" s="1"/>
  <c r="BJ38" i="65"/>
  <c r="BQ38" i="65"/>
  <c r="BR14" i="68"/>
  <c r="BR39" i="66"/>
  <c r="BR33" i="66"/>
  <c r="BR25" i="66"/>
  <c r="BR23" i="66"/>
  <c r="BR17" i="66"/>
  <c r="BR41" i="65"/>
  <c r="BR39" i="65"/>
  <c r="BR37" i="65"/>
  <c r="BR35" i="65"/>
  <c r="BR33" i="65"/>
  <c r="BQ32" i="65"/>
  <c r="BG7" i="61"/>
  <c r="BI7" i="61" s="1"/>
  <c r="BJ7" i="61" s="1"/>
  <c r="BG7" i="64"/>
  <c r="BI7" i="64" s="1"/>
  <c r="BJ7" i="64" s="1"/>
  <c r="BG7" i="63"/>
  <c r="BI7" i="63" s="1"/>
  <c r="BJ7" i="63" s="1"/>
  <c r="BG7" i="62"/>
  <c r="BI7" i="62" s="1"/>
  <c r="BJ7" i="62" s="1"/>
  <c r="E42" i="90"/>
  <c r="BQ22" i="68" l="1"/>
  <c r="BQ23" i="68"/>
  <c r="BR35" i="68"/>
  <c r="AH37" i="69"/>
  <c r="BQ29" i="69"/>
  <c r="BS29" i="70"/>
  <c r="BT29" i="70" s="1"/>
  <c r="BR29" i="70"/>
  <c r="BS38" i="70"/>
  <c r="BT38" i="70" s="1"/>
  <c r="BR38" i="70"/>
  <c r="BS31" i="70"/>
  <c r="BT31" i="70" s="1"/>
  <c r="BR31" i="70"/>
  <c r="BQ10" i="70"/>
  <c r="BJ10" i="70"/>
  <c r="BS40" i="70"/>
  <c r="BT40" i="70" s="1"/>
  <c r="BR40" i="70"/>
  <c r="BS26" i="70"/>
  <c r="BT26" i="70" s="1"/>
  <c r="BR26" i="70"/>
  <c r="BS27" i="70"/>
  <c r="BT27" i="70" s="1"/>
  <c r="BR27" i="70"/>
  <c r="BS13" i="70"/>
  <c r="BT13" i="70" s="1"/>
  <c r="BR13" i="70"/>
  <c r="BS21" i="70"/>
  <c r="BT21" i="70" s="1"/>
  <c r="BR21" i="70"/>
  <c r="BS37" i="70"/>
  <c r="BT37" i="70" s="1"/>
  <c r="BR37" i="70"/>
  <c r="BS22" i="70"/>
  <c r="BT22" i="70" s="1"/>
  <c r="BR22" i="70"/>
  <c r="BS36" i="70"/>
  <c r="BT36" i="70" s="1"/>
  <c r="BR36" i="70"/>
  <c r="BO8" i="70"/>
  <c r="BI8" i="70"/>
  <c r="BS16" i="70"/>
  <c r="BT16" i="70" s="1"/>
  <c r="BR16" i="70"/>
  <c r="BS24" i="70"/>
  <c r="BT24" i="70" s="1"/>
  <c r="BR24" i="70"/>
  <c r="BS32" i="70"/>
  <c r="BT32" i="70" s="1"/>
  <c r="BR32" i="70"/>
  <c r="BS15" i="70"/>
  <c r="BT15" i="70" s="1"/>
  <c r="BR15" i="70"/>
  <c r="BS11" i="70"/>
  <c r="BT11" i="70" s="1"/>
  <c r="BR11" i="70"/>
  <c r="BS12" i="70"/>
  <c r="BT12" i="70" s="1"/>
  <c r="BR12" i="70"/>
  <c r="BS20" i="70"/>
  <c r="BT20" i="70" s="1"/>
  <c r="BR20" i="70"/>
  <c r="BS28" i="70"/>
  <c r="BT28" i="70" s="1"/>
  <c r="BR28" i="70"/>
  <c r="BS18" i="70"/>
  <c r="BT18" i="70" s="1"/>
  <c r="BR18" i="70"/>
  <c r="BS34" i="70"/>
  <c r="BT34" i="70" s="1"/>
  <c r="BR34" i="70"/>
  <c r="BS19" i="70"/>
  <c r="BT19" i="70" s="1"/>
  <c r="BR19" i="70"/>
  <c r="BS39" i="70"/>
  <c r="BT39" i="70" s="1"/>
  <c r="BR39" i="70"/>
  <c r="BS17" i="70"/>
  <c r="BT17" i="70" s="1"/>
  <c r="BR17" i="70"/>
  <c r="BS25" i="70"/>
  <c r="BT25" i="70" s="1"/>
  <c r="BR25" i="70"/>
  <c r="BS33" i="70"/>
  <c r="BT33" i="70" s="1"/>
  <c r="BR33" i="70"/>
  <c r="BS14" i="70"/>
  <c r="BT14" i="70" s="1"/>
  <c r="BR14" i="70"/>
  <c r="BS30" i="70"/>
  <c r="BT30" i="70" s="1"/>
  <c r="BR30" i="70"/>
  <c r="BS41" i="70"/>
  <c r="BT41" i="70" s="1"/>
  <c r="BR41" i="70"/>
  <c r="BS23" i="70"/>
  <c r="BT23" i="70" s="1"/>
  <c r="BR23" i="70"/>
  <c r="BS35" i="70"/>
  <c r="BT35" i="70" s="1"/>
  <c r="BR35" i="70"/>
  <c r="BS20" i="61"/>
  <c r="BT20" i="61" s="1"/>
  <c r="BR20" i="61"/>
  <c r="BS28" i="61"/>
  <c r="BT28" i="61" s="1"/>
  <c r="BR28" i="61"/>
  <c r="BQ10" i="61"/>
  <c r="BJ10" i="61"/>
  <c r="BR30" i="61"/>
  <c r="BS30" i="61"/>
  <c r="BT30" i="61" s="1"/>
  <c r="BS17" i="61"/>
  <c r="BT17" i="61" s="1"/>
  <c r="BR17" i="61"/>
  <c r="BS25" i="61"/>
  <c r="BT25" i="61" s="1"/>
  <c r="BR25" i="61"/>
  <c r="BS33" i="61"/>
  <c r="BT33" i="61" s="1"/>
  <c r="BR33" i="61"/>
  <c r="BS41" i="61"/>
  <c r="BT41" i="61" s="1"/>
  <c r="BR41" i="61"/>
  <c r="BR22" i="61"/>
  <c r="BS22" i="61"/>
  <c r="BT22" i="61" s="1"/>
  <c r="BR38" i="61"/>
  <c r="BS38" i="61"/>
  <c r="BT38" i="61" s="1"/>
  <c r="BR19" i="61"/>
  <c r="BS19" i="61"/>
  <c r="BT19" i="61" s="1"/>
  <c r="BR35" i="61"/>
  <c r="BS35" i="61"/>
  <c r="BT35" i="61" s="1"/>
  <c r="BR31" i="61"/>
  <c r="BS31" i="61"/>
  <c r="BT31" i="61" s="1"/>
  <c r="BQ9" i="61"/>
  <c r="BR9" i="61" s="1"/>
  <c r="BR16" i="61"/>
  <c r="BS16" i="61"/>
  <c r="BT16" i="61" s="1"/>
  <c r="BS24" i="61"/>
  <c r="BT24" i="61" s="1"/>
  <c r="BR24" i="61"/>
  <c r="BS32" i="61"/>
  <c r="BT32" i="61" s="1"/>
  <c r="BR32" i="61"/>
  <c r="BS40" i="61"/>
  <c r="BT40" i="61" s="1"/>
  <c r="BR40" i="61"/>
  <c r="BS13" i="61"/>
  <c r="BT13" i="61" s="1"/>
  <c r="BR13" i="61"/>
  <c r="BS21" i="61"/>
  <c r="BT21" i="61" s="1"/>
  <c r="BR21" i="61"/>
  <c r="BS29" i="61"/>
  <c r="BT29" i="61" s="1"/>
  <c r="BR29" i="61"/>
  <c r="BS37" i="61"/>
  <c r="BT37" i="61" s="1"/>
  <c r="BR37" i="61"/>
  <c r="BR18" i="61"/>
  <c r="BS18" i="61"/>
  <c r="BT18" i="61" s="1"/>
  <c r="BS12" i="61"/>
  <c r="BT12" i="61" s="1"/>
  <c r="BR12" i="61"/>
  <c r="BS36" i="61"/>
  <c r="BT36" i="61" s="1"/>
  <c r="BR36" i="61"/>
  <c r="BR11" i="61"/>
  <c r="BS11" i="61"/>
  <c r="BT11" i="61" s="1"/>
  <c r="BR14" i="61"/>
  <c r="BS14" i="61"/>
  <c r="BT14" i="61" s="1"/>
  <c r="BR26" i="61"/>
  <c r="BS26" i="61"/>
  <c r="BT26" i="61" s="1"/>
  <c r="BR34" i="61"/>
  <c r="BS34" i="61"/>
  <c r="BT34" i="61" s="1"/>
  <c r="BR15" i="61"/>
  <c r="BS15" i="61"/>
  <c r="BT15" i="61" s="1"/>
  <c r="BR27" i="61"/>
  <c r="BS27" i="61"/>
  <c r="BT27" i="61" s="1"/>
  <c r="BR23" i="61"/>
  <c r="BS23" i="61"/>
  <c r="BT23" i="61" s="1"/>
  <c r="BR39" i="61"/>
  <c r="BS39" i="61"/>
  <c r="BT39" i="61" s="1"/>
  <c r="AH37" i="61"/>
  <c r="BM26" i="61"/>
  <c r="BM36" i="63"/>
  <c r="BM21" i="66"/>
  <c r="BM32" i="66"/>
  <c r="BR15" i="66"/>
  <c r="BQ26" i="66"/>
  <c r="BR41" i="66"/>
  <c r="BJ19" i="66"/>
  <c r="BQ19" i="66"/>
  <c r="BJ21" i="66"/>
  <c r="BQ21" i="66"/>
  <c r="BJ37" i="66"/>
  <c r="BQ37" i="66"/>
  <c r="BJ11" i="66"/>
  <c r="BQ11" i="66"/>
  <c r="BJ35" i="66"/>
  <c r="BQ35" i="66"/>
  <c r="BR31" i="66"/>
  <c r="BI8" i="66"/>
  <c r="BJ13" i="66"/>
  <c r="BQ13" i="66"/>
  <c r="BJ29" i="66"/>
  <c r="BQ29" i="66"/>
  <c r="BJ27" i="66"/>
  <c r="BQ27" i="66"/>
  <c r="BM28" i="64"/>
  <c r="BJ10" i="64"/>
  <c r="BQ10" i="64"/>
  <c r="BS25" i="64"/>
  <c r="BT25" i="64" s="1"/>
  <c r="BR25" i="64"/>
  <c r="BS41" i="64"/>
  <c r="BT41" i="64" s="1"/>
  <c r="BR41" i="64"/>
  <c r="BS22" i="64"/>
  <c r="BT22" i="64" s="1"/>
  <c r="BR22" i="64"/>
  <c r="BS34" i="64"/>
  <c r="BT34" i="64" s="1"/>
  <c r="BR34" i="64"/>
  <c r="BS30" i="64"/>
  <c r="BT30" i="64" s="1"/>
  <c r="BR30" i="64"/>
  <c r="BR15" i="64"/>
  <c r="BS15" i="64"/>
  <c r="BT15" i="64" s="1"/>
  <c r="BR23" i="64"/>
  <c r="BS23" i="64"/>
  <c r="BT23" i="64" s="1"/>
  <c r="BR31" i="64"/>
  <c r="BS31" i="64"/>
  <c r="BT31" i="64" s="1"/>
  <c r="BR39" i="64"/>
  <c r="BS39" i="64"/>
  <c r="BT39" i="64" s="1"/>
  <c r="BR16" i="64"/>
  <c r="BS16" i="64"/>
  <c r="BT16" i="64" s="1"/>
  <c r="BR24" i="64"/>
  <c r="BS24" i="64"/>
  <c r="BT24" i="64" s="1"/>
  <c r="BR32" i="64"/>
  <c r="BS32" i="64"/>
  <c r="BT32" i="64" s="1"/>
  <c r="BQ9" i="64"/>
  <c r="BR9" i="64" s="1"/>
  <c r="BS13" i="64"/>
  <c r="BT13" i="64" s="1"/>
  <c r="BR13" i="64"/>
  <c r="BS21" i="64"/>
  <c r="BT21" i="64" s="1"/>
  <c r="BR21" i="64"/>
  <c r="BR29" i="64"/>
  <c r="BS29" i="64"/>
  <c r="BT29" i="64" s="1"/>
  <c r="BR37" i="64"/>
  <c r="BS37" i="64"/>
  <c r="BT37" i="64" s="1"/>
  <c r="BR19" i="64"/>
  <c r="BS19" i="64"/>
  <c r="BT19" i="64" s="1"/>
  <c r="BS14" i="64"/>
  <c r="BT14" i="64" s="1"/>
  <c r="BR14" i="64"/>
  <c r="BS26" i="64"/>
  <c r="BT26" i="64" s="1"/>
  <c r="BR26" i="64"/>
  <c r="BS18" i="64"/>
  <c r="BT18" i="64" s="1"/>
  <c r="BR18" i="64"/>
  <c r="BS38" i="64"/>
  <c r="BT38" i="64" s="1"/>
  <c r="BR38" i="64"/>
  <c r="BR17" i="64"/>
  <c r="BS17" i="64"/>
  <c r="BT17" i="64" s="1"/>
  <c r="BS33" i="64"/>
  <c r="BT33" i="64" s="1"/>
  <c r="BR33" i="64"/>
  <c r="BR40" i="64"/>
  <c r="BS40" i="64"/>
  <c r="BT40" i="64" s="1"/>
  <c r="BR11" i="64"/>
  <c r="BS11" i="64"/>
  <c r="BT11" i="64" s="1"/>
  <c r="BR27" i="64"/>
  <c r="BS27" i="64"/>
  <c r="BT27" i="64" s="1"/>
  <c r="BR35" i="64"/>
  <c r="BS35" i="64"/>
  <c r="BT35" i="64" s="1"/>
  <c r="BR12" i="64"/>
  <c r="BS12" i="64"/>
  <c r="BT12" i="64" s="1"/>
  <c r="BR20" i="64"/>
  <c r="BS20" i="64"/>
  <c r="BT20" i="64" s="1"/>
  <c r="BR28" i="64"/>
  <c r="BS28" i="64"/>
  <c r="BT28" i="64" s="1"/>
  <c r="BR36" i="64"/>
  <c r="BS36" i="64"/>
  <c r="BT36" i="64" s="1"/>
  <c r="BM15" i="62"/>
  <c r="BN15" i="62" s="1"/>
  <c r="BS28" i="60"/>
  <c r="BT28" i="60" s="1"/>
  <c r="BR28" i="60"/>
  <c r="BI9" i="60"/>
  <c r="BS13" i="60"/>
  <c r="BT13" i="60" s="1"/>
  <c r="BR13" i="60"/>
  <c r="BS21" i="60"/>
  <c r="BT21" i="60" s="1"/>
  <c r="BR21" i="60"/>
  <c r="BS29" i="60"/>
  <c r="BT29" i="60" s="1"/>
  <c r="BR29" i="60"/>
  <c r="BS37" i="60"/>
  <c r="BT37" i="60" s="1"/>
  <c r="BR37" i="60"/>
  <c r="BS15" i="60"/>
  <c r="BT15" i="60" s="1"/>
  <c r="BR15" i="60"/>
  <c r="BS31" i="60"/>
  <c r="BT31" i="60" s="1"/>
  <c r="BR31" i="60"/>
  <c r="BS14" i="60"/>
  <c r="BT14" i="60" s="1"/>
  <c r="BR14" i="60"/>
  <c r="BS22" i="60"/>
  <c r="BT22" i="60" s="1"/>
  <c r="BR22" i="60"/>
  <c r="BS30" i="60"/>
  <c r="BT30" i="60" s="1"/>
  <c r="BR30" i="60"/>
  <c r="BS38" i="60"/>
  <c r="BT38" i="60" s="1"/>
  <c r="BR38" i="60"/>
  <c r="BS19" i="60"/>
  <c r="BT19" i="60" s="1"/>
  <c r="BR19" i="60"/>
  <c r="BS35" i="60"/>
  <c r="BT35" i="60" s="1"/>
  <c r="BR35" i="60"/>
  <c r="BS16" i="60"/>
  <c r="BT16" i="60" s="1"/>
  <c r="BR16" i="60"/>
  <c r="BS24" i="60"/>
  <c r="BT24" i="60" s="1"/>
  <c r="BR24" i="60"/>
  <c r="BS32" i="60"/>
  <c r="BT32" i="60" s="1"/>
  <c r="BR32" i="60"/>
  <c r="BS40" i="60"/>
  <c r="BT40" i="60" s="1"/>
  <c r="BR40" i="60"/>
  <c r="BS17" i="60"/>
  <c r="BT17" i="60" s="1"/>
  <c r="BR17" i="60"/>
  <c r="BS25" i="60"/>
  <c r="BT25" i="60" s="1"/>
  <c r="BR25" i="60"/>
  <c r="BS33" i="60"/>
  <c r="BT33" i="60" s="1"/>
  <c r="BR33" i="60"/>
  <c r="BS41" i="60"/>
  <c r="BT41" i="60" s="1"/>
  <c r="BR41" i="60"/>
  <c r="BS23" i="60"/>
  <c r="BT23" i="60" s="1"/>
  <c r="BR23" i="60"/>
  <c r="BS39" i="60"/>
  <c r="BT39" i="60" s="1"/>
  <c r="BR39" i="60"/>
  <c r="BS18" i="60"/>
  <c r="BT18" i="60" s="1"/>
  <c r="BR18" i="60"/>
  <c r="BS26" i="60"/>
  <c r="BT26" i="60" s="1"/>
  <c r="BR26" i="60"/>
  <c r="BS34" i="60"/>
  <c r="BT34" i="60" s="1"/>
  <c r="BR34" i="60"/>
  <c r="BS11" i="60"/>
  <c r="BT11" i="60" s="1"/>
  <c r="BR11" i="60"/>
  <c r="BS27" i="60"/>
  <c r="BT27" i="60" s="1"/>
  <c r="BR27" i="60"/>
  <c r="BS12" i="60"/>
  <c r="BT12" i="60" s="1"/>
  <c r="BR12" i="60"/>
  <c r="BS20" i="60"/>
  <c r="BT20" i="60" s="1"/>
  <c r="BR20" i="60"/>
  <c r="BS36" i="60"/>
  <c r="BT36" i="60" s="1"/>
  <c r="BR36" i="60"/>
  <c r="BJ10" i="60"/>
  <c r="BQ10" i="60"/>
  <c r="AH29" i="68"/>
  <c r="AH21" i="68"/>
  <c r="AH37" i="68"/>
  <c r="AH36" i="70"/>
  <c r="AH36" i="67"/>
  <c r="BJ20" i="68"/>
  <c r="BQ20" i="68"/>
  <c r="BS30" i="68"/>
  <c r="BT30" i="68" s="1"/>
  <c r="BR30" i="68"/>
  <c r="BQ40" i="68"/>
  <c r="BS40" i="68" s="1"/>
  <c r="BT40" i="68" s="1"/>
  <c r="BR13" i="71"/>
  <c r="BQ36" i="68"/>
  <c r="BM33" i="68"/>
  <c r="AH36" i="69"/>
  <c r="BS13" i="68"/>
  <c r="BT13" i="68" s="1"/>
  <c r="BR13" i="68"/>
  <c r="BJ27" i="68"/>
  <c r="BQ27" i="68"/>
  <c r="BS11" i="68"/>
  <c r="BT11" i="68" s="1"/>
  <c r="BR11" i="68"/>
  <c r="BS29" i="68"/>
  <c r="BT29" i="68" s="1"/>
  <c r="BR29" i="68"/>
  <c r="BR31" i="68"/>
  <c r="BR29" i="71"/>
  <c r="BM33" i="69"/>
  <c r="BQ27" i="69"/>
  <c r="BR14" i="69"/>
  <c r="BJ15" i="68"/>
  <c r="BQ15" i="68"/>
  <c r="BS37" i="68"/>
  <c r="BT37" i="68" s="1"/>
  <c r="BR37" i="68"/>
  <c r="BJ32" i="68"/>
  <c r="BQ32" i="68"/>
  <c r="BJ17" i="68"/>
  <c r="BQ17" i="68"/>
  <c r="BJ25" i="68"/>
  <c r="BQ25" i="68"/>
  <c r="BS34" i="68"/>
  <c r="BT34" i="68" s="1"/>
  <c r="BR34" i="68"/>
  <c r="BR18" i="68"/>
  <c r="BQ26" i="71"/>
  <c r="BR33" i="71"/>
  <c r="BQ12" i="68"/>
  <c r="AH25" i="68"/>
  <c r="BJ14" i="69"/>
  <c r="BS16" i="68"/>
  <c r="BT16" i="68" s="1"/>
  <c r="BR16" i="68"/>
  <c r="BS38" i="68"/>
  <c r="BT38" i="68" s="1"/>
  <c r="BR38" i="68"/>
  <c r="BJ33" i="68"/>
  <c r="BQ33" i="68"/>
  <c r="BQ41" i="68"/>
  <c r="BJ41" i="68"/>
  <c r="BS10" i="68"/>
  <c r="BT10" i="68" s="1"/>
  <c r="BR10" i="68"/>
  <c r="BQ8" i="67"/>
  <c r="BR8" i="67" s="1"/>
  <c r="BJ8" i="67"/>
  <c r="BJ41" i="59"/>
  <c r="BQ41" i="59"/>
  <c r="BJ17" i="63"/>
  <c r="BQ17" i="63"/>
  <c r="BQ30" i="63"/>
  <c r="BJ30" i="63"/>
  <c r="BJ19" i="71"/>
  <c r="BQ19" i="71"/>
  <c r="BJ14" i="62"/>
  <c r="BQ14" i="62"/>
  <c r="BQ26" i="65"/>
  <c r="BJ26" i="65"/>
  <c r="BJ31" i="69"/>
  <c r="BQ31" i="69"/>
  <c r="BJ39" i="59"/>
  <c r="BQ39" i="59"/>
  <c r="BJ31" i="65"/>
  <c r="BQ31" i="65"/>
  <c r="BS31" i="71"/>
  <c r="BT31" i="71" s="1"/>
  <c r="BR31" i="71"/>
  <c r="BJ33" i="62"/>
  <c r="BQ33" i="62"/>
  <c r="BO9" i="63"/>
  <c r="BI9" i="63"/>
  <c r="BJ25" i="63"/>
  <c r="BQ25" i="63"/>
  <c r="BJ15" i="59"/>
  <c r="BQ15" i="59"/>
  <c r="BJ15" i="67"/>
  <c r="BQ15" i="67"/>
  <c r="BR39" i="63"/>
  <c r="BS39" i="63"/>
  <c r="BT39" i="63" s="1"/>
  <c r="BJ16" i="59"/>
  <c r="BQ16" i="59"/>
  <c r="BJ40" i="59"/>
  <c r="BQ40" i="59"/>
  <c r="BQ24" i="62"/>
  <c r="BJ24" i="62"/>
  <c r="BJ40" i="62"/>
  <c r="BQ40" i="62"/>
  <c r="BJ16" i="67"/>
  <c r="BQ16" i="67"/>
  <c r="BJ11" i="63"/>
  <c r="BQ11" i="63"/>
  <c r="BJ19" i="63"/>
  <c r="BQ19" i="63"/>
  <c r="BJ21" i="71"/>
  <c r="BQ21" i="71"/>
  <c r="BR26" i="59"/>
  <c r="BS26" i="59"/>
  <c r="BT26" i="59" s="1"/>
  <c r="BJ10" i="62"/>
  <c r="BQ10" i="62"/>
  <c r="BR10" i="67"/>
  <c r="BS10" i="67"/>
  <c r="BT10" i="67" s="1"/>
  <c r="BJ18" i="71"/>
  <c r="BQ18" i="71"/>
  <c r="BJ33" i="69"/>
  <c r="BQ33" i="69"/>
  <c r="BS23" i="71"/>
  <c r="BT23" i="71" s="1"/>
  <c r="BR23" i="71"/>
  <c r="BJ32" i="71"/>
  <c r="BQ32" i="71"/>
  <c r="BJ8" i="59"/>
  <c r="BQ8" i="59"/>
  <c r="BR8" i="59" s="1"/>
  <c r="BQ20" i="65"/>
  <c r="BJ20" i="65"/>
  <c r="BJ12" i="67"/>
  <c r="BQ12" i="67"/>
  <c r="BJ20" i="59"/>
  <c r="BQ20" i="59"/>
  <c r="BJ28" i="59"/>
  <c r="BQ28" i="59"/>
  <c r="BJ28" i="63"/>
  <c r="BQ28" i="63"/>
  <c r="BS23" i="65"/>
  <c r="BT23" i="65" s="1"/>
  <c r="BR23" i="65"/>
  <c r="BS19" i="67"/>
  <c r="BT19" i="67" s="1"/>
  <c r="BR19" i="67"/>
  <c r="BS27" i="67"/>
  <c r="BT27" i="67" s="1"/>
  <c r="BR27" i="67"/>
  <c r="BS35" i="67"/>
  <c r="BT35" i="67" s="1"/>
  <c r="BR35" i="67"/>
  <c r="BR34" i="63"/>
  <c r="BS34" i="63"/>
  <c r="BT34" i="63" s="1"/>
  <c r="BS11" i="69"/>
  <c r="BT11" i="69" s="1"/>
  <c r="BR11" i="69"/>
  <c r="BS20" i="67"/>
  <c r="BT20" i="67" s="1"/>
  <c r="BR20" i="67"/>
  <c r="BS32" i="67"/>
  <c r="BT32" i="67" s="1"/>
  <c r="BR32" i="67"/>
  <c r="BS40" i="67"/>
  <c r="BT40" i="67" s="1"/>
  <c r="BR40" i="67"/>
  <c r="BS15" i="69"/>
  <c r="BT15" i="69" s="1"/>
  <c r="BR15" i="69"/>
  <c r="BS23" i="69"/>
  <c r="BT23" i="69" s="1"/>
  <c r="BR23" i="69"/>
  <c r="BR41" i="62"/>
  <c r="BS41" i="62"/>
  <c r="BT41" i="62" s="1"/>
  <c r="BR13" i="67"/>
  <c r="BS13" i="67"/>
  <c r="BT13" i="67" s="1"/>
  <c r="BS21" i="67"/>
  <c r="BT21" i="67" s="1"/>
  <c r="BR21" i="67"/>
  <c r="BS29" i="67"/>
  <c r="BT29" i="67" s="1"/>
  <c r="BR29" i="67"/>
  <c r="BS37" i="67"/>
  <c r="BT37" i="67" s="1"/>
  <c r="BR37" i="67"/>
  <c r="BS13" i="69"/>
  <c r="BT13" i="69" s="1"/>
  <c r="BR13" i="69"/>
  <c r="BS19" i="69"/>
  <c r="BT19" i="69" s="1"/>
  <c r="BR19" i="69"/>
  <c r="BO9" i="59"/>
  <c r="BI9" i="59"/>
  <c r="BJ33" i="59"/>
  <c r="BQ33" i="59"/>
  <c r="BJ17" i="65"/>
  <c r="BQ17" i="65"/>
  <c r="BJ18" i="63"/>
  <c r="BQ18" i="63"/>
  <c r="BJ30" i="59"/>
  <c r="BQ30" i="59"/>
  <c r="BQ34" i="62"/>
  <c r="BJ34" i="62"/>
  <c r="BJ18" i="65"/>
  <c r="BQ18" i="65"/>
  <c r="BJ16" i="71"/>
  <c r="BQ16" i="71"/>
  <c r="BJ23" i="59"/>
  <c r="BQ23" i="59"/>
  <c r="BJ15" i="62"/>
  <c r="BQ15" i="62"/>
  <c r="BQ31" i="62"/>
  <c r="BJ31" i="62"/>
  <c r="BR31" i="63"/>
  <c r="BS31" i="63"/>
  <c r="BT31" i="63" s="1"/>
  <c r="BS20" i="71"/>
  <c r="BT20" i="71" s="1"/>
  <c r="BR20" i="71"/>
  <c r="BJ8" i="62"/>
  <c r="BQ8" i="62"/>
  <c r="BR8" i="62" s="1"/>
  <c r="BJ14" i="71"/>
  <c r="BQ14" i="71"/>
  <c r="BS28" i="69"/>
  <c r="BT28" i="69" s="1"/>
  <c r="BR28" i="69"/>
  <c r="BR38" i="71"/>
  <c r="BS38" i="71"/>
  <c r="BT38" i="71" s="1"/>
  <c r="BS34" i="69"/>
  <c r="BT34" i="69" s="1"/>
  <c r="BR34" i="69"/>
  <c r="BS24" i="69"/>
  <c r="BT24" i="69" s="1"/>
  <c r="BR24" i="69"/>
  <c r="BR17" i="71"/>
  <c r="BJ17" i="62"/>
  <c r="BQ17" i="62"/>
  <c r="BJ37" i="63"/>
  <c r="BQ37" i="63"/>
  <c r="BQ36" i="65"/>
  <c r="BQ13" i="59"/>
  <c r="BJ13" i="59"/>
  <c r="BQ21" i="59"/>
  <c r="BJ21" i="59"/>
  <c r="BJ29" i="59"/>
  <c r="BQ29" i="59"/>
  <c r="BJ37" i="59"/>
  <c r="BQ37" i="59"/>
  <c r="BJ13" i="65"/>
  <c r="BQ13" i="65"/>
  <c r="BJ13" i="63"/>
  <c r="BQ13" i="63"/>
  <c r="BJ21" i="63"/>
  <c r="BQ21" i="63"/>
  <c r="BJ14" i="59"/>
  <c r="BQ14" i="59"/>
  <c r="BJ14" i="63"/>
  <c r="BQ14" i="63"/>
  <c r="BJ22" i="63"/>
  <c r="BQ22" i="63"/>
  <c r="BJ18" i="59"/>
  <c r="BQ18" i="59"/>
  <c r="BJ34" i="59"/>
  <c r="BQ34" i="59"/>
  <c r="BJ18" i="62"/>
  <c r="BQ18" i="62"/>
  <c r="BJ30" i="62"/>
  <c r="BQ30" i="62"/>
  <c r="BQ38" i="62"/>
  <c r="BJ38" i="62"/>
  <c r="BJ14" i="65"/>
  <c r="BQ14" i="65"/>
  <c r="BQ22" i="65"/>
  <c r="BJ22" i="65"/>
  <c r="BJ30" i="65"/>
  <c r="BQ30" i="65"/>
  <c r="BJ10" i="63"/>
  <c r="BQ10" i="63"/>
  <c r="BJ39" i="62"/>
  <c r="BQ39" i="62"/>
  <c r="BS29" i="69"/>
  <c r="BT29" i="69" s="1"/>
  <c r="BR29" i="69"/>
  <c r="BS35" i="69"/>
  <c r="BT35" i="69" s="1"/>
  <c r="BR35" i="69"/>
  <c r="BJ39" i="69"/>
  <c r="BQ39" i="69"/>
  <c r="BS37" i="71"/>
  <c r="BT37" i="71" s="1"/>
  <c r="BR37" i="71"/>
  <c r="BJ19" i="59"/>
  <c r="BQ19" i="59"/>
  <c r="BJ27" i="59"/>
  <c r="BQ27" i="59"/>
  <c r="BJ35" i="59"/>
  <c r="BQ35" i="59"/>
  <c r="BJ11" i="62"/>
  <c r="BQ11" i="62"/>
  <c r="BJ19" i="62"/>
  <c r="BQ19" i="62"/>
  <c r="BQ27" i="62"/>
  <c r="BJ27" i="62"/>
  <c r="BJ11" i="65"/>
  <c r="BQ11" i="65"/>
  <c r="BJ19" i="65"/>
  <c r="BQ19" i="65"/>
  <c r="BJ11" i="67"/>
  <c r="BQ11" i="67"/>
  <c r="BR25" i="62"/>
  <c r="BS25" i="62"/>
  <c r="BT25" i="62" s="1"/>
  <c r="BR29" i="63"/>
  <c r="BS29" i="63"/>
  <c r="BT29" i="63" s="1"/>
  <c r="BR35" i="63"/>
  <c r="BS35" i="63"/>
  <c r="BT35" i="63" s="1"/>
  <c r="BQ28" i="67"/>
  <c r="BJ28" i="67"/>
  <c r="BJ22" i="71"/>
  <c r="BQ22" i="71"/>
  <c r="BR28" i="62"/>
  <c r="BS28" i="62"/>
  <c r="BT28" i="62" s="1"/>
  <c r="BR35" i="62"/>
  <c r="BS35" i="62"/>
  <c r="BT35" i="62" s="1"/>
  <c r="BS36" i="69"/>
  <c r="BT36" i="69" s="1"/>
  <c r="BR36" i="69"/>
  <c r="BS27" i="71"/>
  <c r="BT27" i="71" s="1"/>
  <c r="BR27" i="71"/>
  <c r="BR41" i="71"/>
  <c r="BS41" i="71"/>
  <c r="BT41" i="71" s="1"/>
  <c r="BR14" i="67"/>
  <c r="BS14" i="67"/>
  <c r="BT14" i="67" s="1"/>
  <c r="BS24" i="71"/>
  <c r="BT24" i="71" s="1"/>
  <c r="BR24" i="71"/>
  <c r="BS26" i="69"/>
  <c r="BT26" i="69" s="1"/>
  <c r="BR26" i="69"/>
  <c r="BS32" i="69"/>
  <c r="BT32" i="69" s="1"/>
  <c r="BR32" i="69"/>
  <c r="BS15" i="71"/>
  <c r="BT15" i="71" s="1"/>
  <c r="BR15" i="71"/>
  <c r="BS30" i="69"/>
  <c r="BT30" i="69" s="1"/>
  <c r="BR30" i="69"/>
  <c r="BS40" i="71"/>
  <c r="BT40" i="71" s="1"/>
  <c r="BR40" i="71"/>
  <c r="BQ17" i="59"/>
  <c r="BJ17" i="59"/>
  <c r="BQ25" i="59"/>
  <c r="BJ25" i="59"/>
  <c r="BO9" i="65"/>
  <c r="BI9" i="65"/>
  <c r="BO9" i="67"/>
  <c r="BI9" i="67"/>
  <c r="BJ36" i="71"/>
  <c r="BQ36" i="71"/>
  <c r="BJ35" i="71"/>
  <c r="BQ35" i="71"/>
  <c r="BJ38" i="59"/>
  <c r="BQ38" i="59"/>
  <c r="BJ10" i="65"/>
  <c r="BQ10" i="65"/>
  <c r="BS27" i="69"/>
  <c r="BT27" i="69" s="1"/>
  <c r="BR27" i="69"/>
  <c r="BS37" i="69"/>
  <c r="BT37" i="69" s="1"/>
  <c r="BR37" i="69"/>
  <c r="BJ11" i="59"/>
  <c r="BQ11" i="59"/>
  <c r="BJ31" i="59"/>
  <c r="BQ31" i="59"/>
  <c r="BJ23" i="62"/>
  <c r="BQ23" i="62"/>
  <c r="BJ15" i="65"/>
  <c r="BQ15" i="65"/>
  <c r="BS21" i="65"/>
  <c r="BT21" i="65" s="1"/>
  <c r="BR21" i="65"/>
  <c r="BR32" i="62"/>
  <c r="BS32" i="62"/>
  <c r="BT32" i="62" s="1"/>
  <c r="BQ8" i="65"/>
  <c r="BR8" i="65" s="1"/>
  <c r="BJ8" i="65"/>
  <c r="BS40" i="69"/>
  <c r="BT40" i="69" s="1"/>
  <c r="BR40" i="69"/>
  <c r="BS38" i="69"/>
  <c r="BT38" i="69" s="1"/>
  <c r="BR38" i="69"/>
  <c r="BO9" i="62"/>
  <c r="BI9" i="62"/>
  <c r="BR29" i="65"/>
  <c r="BR25" i="71"/>
  <c r="BJ13" i="62"/>
  <c r="BQ13" i="62"/>
  <c r="BJ29" i="62"/>
  <c r="BQ29" i="62"/>
  <c r="BJ37" i="62"/>
  <c r="BQ37" i="62"/>
  <c r="BQ33" i="63"/>
  <c r="BJ33" i="63"/>
  <c r="BJ41" i="63"/>
  <c r="BQ41" i="63"/>
  <c r="BJ32" i="59"/>
  <c r="BQ32" i="59"/>
  <c r="BJ16" i="62"/>
  <c r="BQ16" i="62"/>
  <c r="BJ36" i="62"/>
  <c r="BQ36" i="62"/>
  <c r="BJ16" i="65"/>
  <c r="BQ16" i="65"/>
  <c r="BJ36" i="63"/>
  <c r="BQ36" i="63"/>
  <c r="BQ25" i="65"/>
  <c r="BJ25" i="65"/>
  <c r="BJ15" i="63"/>
  <c r="BQ15" i="63"/>
  <c r="BJ23" i="63"/>
  <c r="BQ23" i="63"/>
  <c r="BJ12" i="71"/>
  <c r="BQ12" i="71"/>
  <c r="BJ28" i="71"/>
  <c r="BQ28" i="71"/>
  <c r="BJ10" i="59"/>
  <c r="BQ10" i="59"/>
  <c r="BR10" i="59" s="1"/>
  <c r="BJ22" i="59"/>
  <c r="BQ22" i="59"/>
  <c r="BJ26" i="62"/>
  <c r="BQ26" i="62"/>
  <c r="BJ26" i="63"/>
  <c r="BQ26" i="63"/>
  <c r="BJ10" i="71"/>
  <c r="BQ10" i="71"/>
  <c r="BJ34" i="71"/>
  <c r="BQ34" i="71"/>
  <c r="BJ25" i="69"/>
  <c r="BQ25" i="69"/>
  <c r="BJ41" i="69"/>
  <c r="BQ41" i="69"/>
  <c r="BJ27" i="63"/>
  <c r="BQ27" i="63"/>
  <c r="BS21" i="62"/>
  <c r="BT21" i="62" s="1"/>
  <c r="BR21" i="62"/>
  <c r="BJ11" i="71"/>
  <c r="BQ11" i="71"/>
  <c r="BJ12" i="62"/>
  <c r="BQ12" i="62"/>
  <c r="BJ12" i="65"/>
  <c r="BQ12" i="65"/>
  <c r="BQ28" i="65"/>
  <c r="BJ28" i="65"/>
  <c r="BJ32" i="63"/>
  <c r="BQ32" i="63"/>
  <c r="BJ12" i="59"/>
  <c r="BQ12" i="59"/>
  <c r="BJ24" i="59"/>
  <c r="BQ24" i="59"/>
  <c r="BJ36" i="59"/>
  <c r="BQ36" i="59"/>
  <c r="BQ24" i="65"/>
  <c r="BJ24" i="65"/>
  <c r="BJ40" i="63"/>
  <c r="BQ40" i="63"/>
  <c r="BS27" i="65"/>
  <c r="BT27" i="65" s="1"/>
  <c r="BR27" i="65"/>
  <c r="BS23" i="67"/>
  <c r="BT23" i="67" s="1"/>
  <c r="BR23" i="67"/>
  <c r="BS31" i="67"/>
  <c r="BT31" i="67" s="1"/>
  <c r="BR31" i="67"/>
  <c r="BS39" i="67"/>
  <c r="BT39" i="67" s="1"/>
  <c r="BR39" i="67"/>
  <c r="BS17" i="69"/>
  <c r="BT17" i="69" s="1"/>
  <c r="BR17" i="69"/>
  <c r="BS24" i="67"/>
  <c r="BT24" i="67" s="1"/>
  <c r="BR24" i="67"/>
  <c r="BS36" i="67"/>
  <c r="BT36" i="67" s="1"/>
  <c r="BR36" i="67"/>
  <c r="BS10" i="69"/>
  <c r="BT10" i="69" s="1"/>
  <c r="BR10" i="69"/>
  <c r="BS18" i="69"/>
  <c r="BT18" i="69" s="1"/>
  <c r="BR18" i="69"/>
  <c r="BS17" i="67"/>
  <c r="BT17" i="67" s="1"/>
  <c r="BR17" i="67"/>
  <c r="BS25" i="67"/>
  <c r="BT25" i="67" s="1"/>
  <c r="BR25" i="67"/>
  <c r="BS33" i="67"/>
  <c r="BT33" i="67" s="1"/>
  <c r="BR33" i="67"/>
  <c r="BS41" i="67"/>
  <c r="BT41" i="67" s="1"/>
  <c r="BR41" i="67"/>
  <c r="BS21" i="69"/>
  <c r="BT21" i="69" s="1"/>
  <c r="BR21" i="69"/>
  <c r="BR38" i="63"/>
  <c r="BS38" i="63"/>
  <c r="BT38" i="63" s="1"/>
  <c r="BM18" i="65"/>
  <c r="AH21" i="59"/>
  <c r="BM31" i="71"/>
  <c r="AH20" i="63"/>
  <c r="AH28" i="65"/>
  <c r="BM26" i="63"/>
  <c r="BM28" i="63"/>
  <c r="BM21" i="63"/>
  <c r="BM36" i="65"/>
  <c r="BM19" i="69"/>
  <c r="BM27" i="59"/>
  <c r="BM32" i="65"/>
  <c r="AH35" i="71"/>
  <c r="BM14" i="62"/>
  <c r="BN14" i="62" s="1"/>
  <c r="BM11" i="69"/>
  <c r="BM17" i="71"/>
  <c r="AH34" i="67"/>
  <c r="BM34" i="67"/>
  <c r="AH16" i="69"/>
  <c r="BM25" i="62"/>
  <c r="BN25" i="62" s="1"/>
  <c r="BM26" i="59"/>
  <c r="BM18" i="67"/>
  <c r="BM34" i="62"/>
  <c r="BN34" i="62" s="1"/>
  <c r="AH19" i="59"/>
  <c r="BM19" i="59"/>
  <c r="BM20" i="71"/>
  <c r="AH20" i="71"/>
  <c r="BM40" i="69"/>
  <c r="AH40" i="69"/>
  <c r="BM15" i="59"/>
  <c r="AH15" i="59"/>
  <c r="BM37" i="59"/>
  <c r="AH37" i="59"/>
  <c r="BM24" i="69"/>
  <c r="AH24" i="69"/>
  <c r="BM12" i="67"/>
  <c r="AH12" i="67"/>
  <c r="AH16" i="62"/>
  <c r="BM16" i="62"/>
  <c r="BN16" i="62" s="1"/>
  <c r="AH21" i="65"/>
  <c r="BM21" i="65"/>
  <c r="AH39" i="67"/>
  <c r="BM39" i="67"/>
  <c r="AH27" i="69"/>
  <c r="BM27" i="69"/>
  <c r="BM18" i="71"/>
  <c r="AH18" i="71"/>
  <c r="BM36" i="71"/>
  <c r="AH36" i="71"/>
  <c r="AH17" i="59"/>
  <c r="BM17" i="59"/>
  <c r="AH25" i="59"/>
  <c r="BM25" i="59"/>
  <c r="BM33" i="59"/>
  <c r="AH33" i="59"/>
  <c r="BM41" i="59"/>
  <c r="AH41" i="59"/>
  <c r="AH20" i="62"/>
  <c r="BM20" i="62"/>
  <c r="BN20" i="62" s="1"/>
  <c r="AH30" i="62"/>
  <c r="BM30" i="62"/>
  <c r="BN30" i="62" s="1"/>
  <c r="AH36" i="62"/>
  <c r="BM36" i="62"/>
  <c r="BN36" i="62" s="1"/>
  <c r="AH17" i="65"/>
  <c r="BM17" i="65"/>
  <c r="BM23" i="65"/>
  <c r="AH23" i="65"/>
  <c r="AH33" i="65"/>
  <c r="BM33" i="65"/>
  <c r="AH11" i="63"/>
  <c r="BM11" i="63"/>
  <c r="AH27" i="63"/>
  <c r="BM27" i="63"/>
  <c r="AH35" i="63"/>
  <c r="BM35" i="63"/>
  <c r="AH11" i="67"/>
  <c r="BM11" i="67"/>
  <c r="AH19" i="67"/>
  <c r="BM19" i="67"/>
  <c r="BM15" i="69"/>
  <c r="AH15" i="69"/>
  <c r="BM31" i="69"/>
  <c r="AH31" i="69"/>
  <c r="BM21" i="62"/>
  <c r="BN21" i="62" s="1"/>
  <c r="AH21" i="62"/>
  <c r="AH32" i="63"/>
  <c r="BM32" i="63"/>
  <c r="AH17" i="67"/>
  <c r="BM17" i="67"/>
  <c r="BM14" i="69"/>
  <c r="AH14" i="69"/>
  <c r="BM32" i="69"/>
  <c r="AH32" i="69"/>
  <c r="BM26" i="71"/>
  <c r="AH26" i="71"/>
  <c r="BM23" i="59"/>
  <c r="AH23" i="59"/>
  <c r="AH34" i="59"/>
  <c r="BM34" i="59"/>
  <c r="AH27" i="65"/>
  <c r="BM27" i="65"/>
  <c r="AH37" i="65"/>
  <c r="BM37" i="65"/>
  <c r="BM16" i="67"/>
  <c r="AH16" i="67"/>
  <c r="BM24" i="67"/>
  <c r="AH24" i="67"/>
  <c r="BM32" i="67"/>
  <c r="AH32" i="67"/>
  <c r="BM16" i="71"/>
  <c r="AH16" i="71"/>
  <c r="AH32" i="71"/>
  <c r="BM32" i="71"/>
  <c r="AH22" i="62"/>
  <c r="BM22" i="62"/>
  <c r="BN22" i="62" s="1"/>
  <c r="AH29" i="63"/>
  <c r="BM29" i="63"/>
  <c r="BM15" i="65"/>
  <c r="AH15" i="65"/>
  <c r="AH33" i="63"/>
  <c r="BM33" i="63"/>
  <c r="AH25" i="69"/>
  <c r="BM25" i="69"/>
  <c r="BM23" i="71"/>
  <c r="AH23" i="71"/>
  <c r="AH41" i="71"/>
  <c r="BM41" i="71"/>
  <c r="AH29" i="71"/>
  <c r="BM29" i="71"/>
  <c r="BM26" i="69"/>
  <c r="AH26" i="69"/>
  <c r="AH18" i="63"/>
  <c r="BM18" i="63"/>
  <c r="AH38" i="59"/>
  <c r="BM38" i="59"/>
  <c r="AH26" i="65"/>
  <c r="BM26" i="65"/>
  <c r="AH11" i="71"/>
  <c r="BM11" i="71"/>
  <c r="AH36" i="59"/>
  <c r="BM36" i="59"/>
  <c r="AH22" i="65"/>
  <c r="BM22" i="65"/>
  <c r="BM28" i="69"/>
  <c r="AH28" i="69"/>
  <c r="BM19" i="71"/>
  <c r="AH19" i="71"/>
  <c r="BM37" i="62"/>
  <c r="BN37" i="62" s="1"/>
  <c r="AH37" i="62"/>
  <c r="AH12" i="65"/>
  <c r="BM12" i="65"/>
  <c r="AH34" i="63"/>
  <c r="BM34" i="63"/>
  <c r="BM29" i="62"/>
  <c r="BN29" i="62" s="1"/>
  <c r="AH29" i="62"/>
  <c r="AH37" i="63"/>
  <c r="BM37" i="63"/>
  <c r="AH14" i="59"/>
  <c r="BM14" i="59"/>
  <c r="AH30" i="59"/>
  <c r="BM30" i="59"/>
  <c r="AH13" i="65"/>
  <c r="BM13" i="65"/>
  <c r="AH19" i="65"/>
  <c r="BM19" i="65"/>
  <c r="AH16" i="59"/>
  <c r="BM16" i="59"/>
  <c r="AH21" i="67"/>
  <c r="BM21" i="67"/>
  <c r="AH38" i="69"/>
  <c r="BM38" i="69"/>
  <c r="BM22" i="71"/>
  <c r="AH22" i="71"/>
  <c r="BM39" i="71"/>
  <c r="AH39" i="71"/>
  <c r="AH28" i="62"/>
  <c r="BM28" i="62"/>
  <c r="BN28" i="62" s="1"/>
  <c r="AH23" i="67"/>
  <c r="BM23" i="67"/>
  <c r="AH17" i="69"/>
  <c r="BM17" i="69"/>
  <c r="AH35" i="69"/>
  <c r="BM35" i="69"/>
  <c r="BM30" i="71"/>
  <c r="AH30" i="71"/>
  <c r="AH18" i="62"/>
  <c r="BM18" i="62"/>
  <c r="BN18" i="62" s="1"/>
  <c r="BM27" i="62"/>
  <c r="BN27" i="62" s="1"/>
  <c r="AH27" i="62"/>
  <c r="BM29" i="59"/>
  <c r="AH29" i="59"/>
  <c r="AH38" i="65"/>
  <c r="BM38" i="65"/>
  <c r="AH32" i="59"/>
  <c r="BM32" i="59"/>
  <c r="AH31" i="62"/>
  <c r="BM31" i="62"/>
  <c r="BN31" i="62" s="1"/>
  <c r="AH25" i="65"/>
  <c r="BM25" i="65"/>
  <c r="AH41" i="63"/>
  <c r="BM41" i="63"/>
  <c r="AH27" i="71"/>
  <c r="BM27" i="71"/>
  <c r="BM13" i="59"/>
  <c r="AH13" i="59"/>
  <c r="BM31" i="65"/>
  <c r="AH31" i="65"/>
  <c r="AH11" i="65"/>
  <c r="BM11" i="65"/>
  <c r="AH22" i="59"/>
  <c r="BM22" i="59"/>
  <c r="AH16" i="63"/>
  <c r="BM16" i="63"/>
  <c r="AH33" i="67"/>
  <c r="BM33" i="67"/>
  <c r="AH24" i="59"/>
  <c r="BM24" i="59"/>
  <c r="AH25" i="63"/>
  <c r="BM25" i="63"/>
  <c r="AH40" i="67"/>
  <c r="BM40" i="67"/>
  <c r="AH24" i="62"/>
  <c r="BM24" i="62"/>
  <c r="BN24" i="62" s="1"/>
  <c r="AH24" i="63"/>
  <c r="BM24" i="63"/>
  <c r="BM22" i="69"/>
  <c r="AH22" i="69"/>
  <c r="BM38" i="71"/>
  <c r="AH38" i="71"/>
  <c r="AH41" i="65"/>
  <c r="BM41" i="65"/>
  <c r="AH11" i="62"/>
  <c r="BM11" i="62"/>
  <c r="BN11" i="62" s="1"/>
  <c r="AH38" i="67"/>
  <c r="BM38" i="67"/>
  <c r="BM13" i="62"/>
  <c r="BN13" i="62" s="1"/>
  <c r="AH13" i="62"/>
  <c r="AH26" i="62"/>
  <c r="BM26" i="62"/>
  <c r="BN26" i="62" s="1"/>
  <c r="AH32" i="62"/>
  <c r="BM32" i="62"/>
  <c r="BN32" i="62" s="1"/>
  <c r="AH14" i="63"/>
  <c r="BM14" i="63"/>
  <c r="AH22" i="67"/>
  <c r="BM22" i="67"/>
  <c r="AH27" i="67"/>
  <c r="BM27" i="67"/>
  <c r="AH41" i="69"/>
  <c r="BM41" i="69"/>
  <c r="AH25" i="71"/>
  <c r="BM25" i="71"/>
  <c r="AH12" i="59"/>
  <c r="BM12" i="59"/>
  <c r="AH20" i="59"/>
  <c r="BM20" i="59"/>
  <c r="AH23" i="62"/>
  <c r="BM23" i="62"/>
  <c r="BN23" i="62" s="1"/>
  <c r="AH33" i="62"/>
  <c r="BM33" i="62"/>
  <c r="BN33" i="62" s="1"/>
  <c r="AH39" i="62"/>
  <c r="BM39" i="62"/>
  <c r="BN39" i="62" s="1"/>
  <c r="AH20" i="65"/>
  <c r="BM20" i="65"/>
  <c r="AH30" i="65"/>
  <c r="BM30" i="65"/>
  <c r="BM39" i="65"/>
  <c r="AH39" i="65"/>
  <c r="AH31" i="63"/>
  <c r="BM31" i="63"/>
  <c r="AH39" i="63"/>
  <c r="BM39" i="63"/>
  <c r="AH11" i="59"/>
  <c r="BM11" i="59"/>
  <c r="AH14" i="65"/>
  <c r="BM14" i="65"/>
  <c r="AH17" i="63"/>
  <c r="BM17" i="63"/>
  <c r="AH29" i="67"/>
  <c r="BM29" i="67"/>
  <c r="BM21" i="69"/>
  <c r="AH21" i="69"/>
  <c r="BM12" i="71"/>
  <c r="AH12" i="71"/>
  <c r="BM33" i="71"/>
  <c r="AH33" i="71"/>
  <c r="BM31" i="59"/>
  <c r="AH31" i="59"/>
  <c r="AH34" i="65"/>
  <c r="BM34" i="65"/>
  <c r="AH40" i="65"/>
  <c r="BM40" i="65"/>
  <c r="BM20" i="67"/>
  <c r="AH20" i="67"/>
  <c r="BM28" i="67"/>
  <c r="AH28" i="67"/>
  <c r="BM24" i="71"/>
  <c r="AH24" i="71"/>
  <c r="AH38" i="62"/>
  <c r="BM38" i="62"/>
  <c r="BN38" i="62" s="1"/>
  <c r="BM18" i="69"/>
  <c r="AH18" i="69"/>
  <c r="AH40" i="59"/>
  <c r="BM40" i="59"/>
  <c r="AH13" i="67"/>
  <c r="BM13" i="67"/>
  <c r="AH34" i="71"/>
  <c r="BM34" i="71"/>
  <c r="BM21" i="71"/>
  <c r="AH21" i="71"/>
  <c r="AH37" i="71"/>
  <c r="BM37" i="71"/>
  <c r="BM30" i="69"/>
  <c r="AH30" i="69"/>
  <c r="BM14" i="71"/>
  <c r="AH14" i="71"/>
  <c r="BM34" i="69"/>
  <c r="AH34" i="69"/>
  <c r="BQ8" i="64"/>
  <c r="BR8" i="64" s="1"/>
  <c r="BJ8" i="64"/>
  <c r="BJ8" i="61"/>
  <c r="BQ8" i="61"/>
  <c r="BR8" i="61" s="1"/>
  <c r="BJ9" i="28"/>
  <c r="BQ9" i="28"/>
  <c r="BJ9" i="60"/>
  <c r="BQ9" i="60"/>
  <c r="BR9" i="60" s="1"/>
  <c r="BJ8" i="28"/>
  <c r="BQ8" i="28"/>
  <c r="BM38" i="64"/>
  <c r="BM21" i="61"/>
  <c r="AH33" i="60"/>
  <c r="BM33" i="60"/>
  <c r="AH38" i="66"/>
  <c r="BM38" i="66"/>
  <c r="AH14" i="64"/>
  <c r="BM14" i="64"/>
  <c r="AH34" i="64"/>
  <c r="BM34" i="64"/>
  <c r="AH22" i="66"/>
  <c r="BM22" i="66"/>
  <c r="AH12" i="61"/>
  <c r="BM12" i="61"/>
  <c r="AH33" i="61"/>
  <c r="BM33" i="61"/>
  <c r="AH19" i="70"/>
  <c r="BM19" i="70"/>
  <c r="AH16" i="60"/>
  <c r="BM16" i="60"/>
  <c r="AH24" i="60"/>
  <c r="BM24" i="60"/>
  <c r="AH32" i="60"/>
  <c r="BM32" i="60"/>
  <c r="AH38" i="60"/>
  <c r="BM38" i="60"/>
  <c r="AH12" i="64"/>
  <c r="BM12" i="64"/>
  <c r="AH18" i="64"/>
  <c r="BM18" i="64"/>
  <c r="AH15" i="66"/>
  <c r="BM15" i="66"/>
  <c r="AH15" i="61"/>
  <c r="BM15" i="61"/>
  <c r="BM35" i="70"/>
  <c r="AH35" i="70"/>
  <c r="BM17" i="64"/>
  <c r="AH17" i="64"/>
  <c r="AH35" i="64"/>
  <c r="BM35" i="64"/>
  <c r="AH24" i="66"/>
  <c r="BM24" i="66"/>
  <c r="AH13" i="61"/>
  <c r="BM13" i="61"/>
  <c r="AH34" i="61"/>
  <c r="BM34" i="61"/>
  <c r="AH21" i="70"/>
  <c r="BM21" i="70"/>
  <c r="BM14" i="68"/>
  <c r="AH14" i="68"/>
  <c r="BM22" i="68"/>
  <c r="AH22" i="68"/>
  <c r="BM32" i="68"/>
  <c r="AH32" i="68"/>
  <c r="BM40" i="68"/>
  <c r="AH40" i="68"/>
  <c r="AH17" i="70"/>
  <c r="BM17" i="70"/>
  <c r="BM29" i="70"/>
  <c r="AH29" i="70"/>
  <c r="BM39" i="68"/>
  <c r="AH39" i="68"/>
  <c r="AH40" i="64"/>
  <c r="BM40" i="64"/>
  <c r="AH11" i="68"/>
  <c r="BM11" i="68"/>
  <c r="BM11" i="64"/>
  <c r="AH11" i="64"/>
  <c r="AH37" i="64"/>
  <c r="BM37" i="64"/>
  <c r="AH30" i="66"/>
  <c r="BM30" i="66"/>
  <c r="AH20" i="61"/>
  <c r="BM20" i="61"/>
  <c r="AH41" i="61"/>
  <c r="BM41" i="61"/>
  <c r="BM30" i="70"/>
  <c r="AH30" i="70"/>
  <c r="AH36" i="64"/>
  <c r="BM36" i="64"/>
  <c r="BM27" i="68"/>
  <c r="AH27" i="68"/>
  <c r="BM23" i="70"/>
  <c r="AH23" i="70"/>
  <c r="AH20" i="64"/>
  <c r="BM20" i="64"/>
  <c r="AH39" i="64"/>
  <c r="BM39" i="64"/>
  <c r="AH17" i="61"/>
  <c r="BM17" i="61"/>
  <c r="AH38" i="61"/>
  <c r="BM38" i="61"/>
  <c r="AH20" i="70"/>
  <c r="BM20" i="70"/>
  <c r="AH12" i="60"/>
  <c r="BM12" i="60"/>
  <c r="AH21" i="64"/>
  <c r="BM21" i="64"/>
  <c r="BM41" i="64"/>
  <c r="AH41" i="64"/>
  <c r="AH29" i="66"/>
  <c r="BM29" i="66"/>
  <c r="AH18" i="61"/>
  <c r="BM18" i="61"/>
  <c r="AH40" i="61"/>
  <c r="BM40" i="61"/>
  <c r="BM24" i="70"/>
  <c r="AH24" i="70"/>
  <c r="BM16" i="68"/>
  <c r="AH16" i="68"/>
  <c r="BM24" i="68"/>
  <c r="AH24" i="68"/>
  <c r="BM34" i="68"/>
  <c r="AH34" i="68"/>
  <c r="BM11" i="60"/>
  <c r="AH11" i="60"/>
  <c r="BM19" i="60"/>
  <c r="AH19" i="60"/>
  <c r="AH27" i="60"/>
  <c r="BM27" i="60"/>
  <c r="AH36" i="60"/>
  <c r="BM36" i="60"/>
  <c r="AH16" i="64"/>
  <c r="BM16" i="64"/>
  <c r="BM41" i="70"/>
  <c r="AH41" i="70"/>
  <c r="BM13" i="68"/>
  <c r="AH13" i="68"/>
  <c r="BM33" i="64"/>
  <c r="AH33" i="64"/>
  <c r="AH19" i="66"/>
  <c r="BM19" i="66"/>
  <c r="AH39" i="66"/>
  <c r="BM39" i="66"/>
  <c r="AH27" i="61"/>
  <c r="BM27" i="61"/>
  <c r="BM27" i="70"/>
  <c r="AH27" i="70"/>
  <c r="BM15" i="60"/>
  <c r="AH15" i="60"/>
  <c r="AH23" i="64"/>
  <c r="BM23" i="64"/>
  <c r="AH14" i="66"/>
  <c r="BM14" i="66"/>
  <c r="AH36" i="66"/>
  <c r="BM36" i="66"/>
  <c r="AH25" i="61"/>
  <c r="BM25" i="61"/>
  <c r="AH13" i="70"/>
  <c r="BM13" i="70"/>
  <c r="AH38" i="70"/>
  <c r="BM38" i="70"/>
  <c r="AH25" i="60"/>
  <c r="BM25" i="60"/>
  <c r="BM14" i="70"/>
  <c r="AH14" i="70"/>
  <c r="AH18" i="60"/>
  <c r="BM18" i="60"/>
  <c r="AH11" i="66"/>
  <c r="BM11" i="66"/>
  <c r="AH23" i="61"/>
  <c r="BM23" i="61"/>
  <c r="AH28" i="66"/>
  <c r="BM28" i="66"/>
  <c r="AH20" i="60"/>
  <c r="BM20" i="60"/>
  <c r="BM25" i="64"/>
  <c r="AH25" i="64"/>
  <c r="AH12" i="66"/>
  <c r="BM12" i="66"/>
  <c r="AH33" i="66"/>
  <c r="BM33" i="66"/>
  <c r="AH22" i="61"/>
  <c r="BM22" i="61"/>
  <c r="AH11" i="70"/>
  <c r="BM11" i="70"/>
  <c r="BM34" i="70"/>
  <c r="AH34" i="70"/>
  <c r="BM13" i="60"/>
  <c r="AH13" i="60"/>
  <c r="BM21" i="60"/>
  <c r="AH21" i="60"/>
  <c r="BM29" i="60"/>
  <c r="AH29" i="60"/>
  <c r="AH35" i="60"/>
  <c r="BM35" i="60"/>
  <c r="AH41" i="60"/>
  <c r="BM41" i="60"/>
  <c r="AH15" i="64"/>
  <c r="BM15" i="64"/>
  <c r="AH31" i="66"/>
  <c r="BM31" i="66"/>
  <c r="AH31" i="61"/>
  <c r="BM31" i="61"/>
  <c r="BM23" i="60"/>
  <c r="AH23" i="60"/>
  <c r="AH26" i="64"/>
  <c r="BM26" i="64"/>
  <c r="AH13" i="66"/>
  <c r="BM13" i="66"/>
  <c r="AH34" i="66"/>
  <c r="BM34" i="66"/>
  <c r="AH24" i="61"/>
  <c r="BM24" i="61"/>
  <c r="AH12" i="70"/>
  <c r="BM12" i="70"/>
  <c r="BM32" i="70"/>
  <c r="AH32" i="70"/>
  <c r="BM18" i="68"/>
  <c r="AH18" i="68"/>
  <c r="BM26" i="68"/>
  <c r="AH26" i="68"/>
  <c r="BM36" i="68"/>
  <c r="AH36" i="68"/>
  <c r="BM37" i="70"/>
  <c r="AH37" i="70"/>
  <c r="BM15" i="68"/>
  <c r="AH15" i="68"/>
  <c r="AH31" i="60"/>
  <c r="BM31" i="60"/>
  <c r="AH26" i="60"/>
  <c r="BM26" i="60"/>
  <c r="AH27" i="64"/>
  <c r="BM27" i="64"/>
  <c r="AH20" i="66"/>
  <c r="BM20" i="66"/>
  <c r="AH41" i="66"/>
  <c r="BM41" i="66"/>
  <c r="AH30" i="61"/>
  <c r="BM30" i="61"/>
  <c r="BM18" i="70"/>
  <c r="AH18" i="70"/>
  <c r="BM12" i="68"/>
  <c r="AH12" i="68"/>
  <c r="AH29" i="64"/>
  <c r="BM29" i="64"/>
  <c r="AH35" i="66"/>
  <c r="BM35" i="66"/>
  <c r="BM31" i="70"/>
  <c r="AH31" i="70"/>
  <c r="AH30" i="64"/>
  <c r="BM30" i="64"/>
  <c r="AH17" i="66"/>
  <c r="BM17" i="66"/>
  <c r="AH28" i="61"/>
  <c r="BM28" i="61"/>
  <c r="AH15" i="70"/>
  <c r="BM15" i="70"/>
  <c r="BM35" i="68"/>
  <c r="AH35" i="68"/>
  <c r="BM37" i="60"/>
  <c r="AH37" i="60"/>
  <c r="AH31" i="64"/>
  <c r="BM31" i="64"/>
  <c r="AH18" i="66"/>
  <c r="BM18" i="66"/>
  <c r="AH40" i="66"/>
  <c r="BM40" i="66"/>
  <c r="AH29" i="61"/>
  <c r="BM29" i="61"/>
  <c r="AH16" i="70"/>
  <c r="BM16" i="70"/>
  <c r="BM40" i="70"/>
  <c r="AH40" i="70"/>
  <c r="BM20" i="68"/>
  <c r="AH20" i="68"/>
  <c r="BM30" i="68"/>
  <c r="AH30" i="68"/>
  <c r="BM38" i="68"/>
  <c r="AH38" i="68"/>
  <c r="AH14" i="60"/>
  <c r="BM14" i="60"/>
  <c r="AH22" i="60"/>
  <c r="BM22" i="60"/>
  <c r="AH30" i="60"/>
  <c r="BM30" i="60"/>
  <c r="AH39" i="60"/>
  <c r="BM39" i="60"/>
  <c r="AH22" i="64"/>
  <c r="BM22" i="64"/>
  <c r="BM25" i="70"/>
  <c r="AH25" i="70"/>
  <c r="AH24" i="64"/>
  <c r="BM24" i="64"/>
  <c r="BM31" i="68"/>
  <c r="AH31" i="68"/>
  <c r="AH27" i="66"/>
  <c r="BM27" i="66"/>
  <c r="AH19" i="61"/>
  <c r="BM19" i="61"/>
  <c r="AH39" i="61"/>
  <c r="BM39" i="61"/>
  <c r="AH40" i="60"/>
  <c r="BM40" i="60"/>
  <c r="AH32" i="64"/>
  <c r="BM32" i="64"/>
  <c r="AH25" i="66"/>
  <c r="BM25" i="66"/>
  <c r="AH14" i="61"/>
  <c r="BM14" i="61"/>
  <c r="AH36" i="61"/>
  <c r="BM36" i="61"/>
  <c r="BM22" i="70"/>
  <c r="AH22" i="70"/>
  <c r="BM17" i="60"/>
  <c r="AH17" i="60"/>
  <c r="AH28" i="60"/>
  <c r="BM28" i="60"/>
  <c r="AH23" i="68"/>
  <c r="BM23" i="68"/>
  <c r="AH34" i="60"/>
  <c r="BM34" i="60"/>
  <c r="AH23" i="66"/>
  <c r="BM23" i="66"/>
  <c r="AH11" i="61"/>
  <c r="BM11" i="61"/>
  <c r="AH35" i="61"/>
  <c r="BM35" i="61"/>
  <c r="AH40" i="28"/>
  <c r="BM18" i="28"/>
  <c r="BM22" i="28"/>
  <c r="AH36" i="28"/>
  <c r="BM16" i="28"/>
  <c r="BM30" i="28"/>
  <c r="BM24" i="28"/>
  <c r="AH11" i="28"/>
  <c r="BM11" i="28"/>
  <c r="AH41" i="28"/>
  <c r="BM41" i="28"/>
  <c r="AH13" i="28"/>
  <c r="BM13" i="28"/>
  <c r="BM29" i="28"/>
  <c r="AH29" i="28"/>
  <c r="BM17" i="28"/>
  <c r="AH17" i="28"/>
  <c r="AH33" i="28"/>
  <c r="BM33" i="28"/>
  <c r="BM25" i="28"/>
  <c r="AH25" i="28"/>
  <c r="AH21" i="28"/>
  <c r="BM21" i="28"/>
  <c r="AH37" i="28"/>
  <c r="BM37" i="28"/>
  <c r="BR22" i="62"/>
  <c r="BJ20" i="62"/>
  <c r="BQ20" i="62"/>
  <c r="BS28" i="68"/>
  <c r="BT28" i="68" s="1"/>
  <c r="BR28" i="68"/>
  <c r="BS36" i="65"/>
  <c r="BT36" i="65" s="1"/>
  <c r="BR36" i="65"/>
  <c r="BS12" i="66"/>
  <c r="BT12" i="66" s="1"/>
  <c r="BR12" i="66"/>
  <c r="BS20" i="66"/>
  <c r="BT20" i="66" s="1"/>
  <c r="BR20" i="66"/>
  <c r="BS28" i="66"/>
  <c r="BT28" i="66" s="1"/>
  <c r="BR28" i="66"/>
  <c r="BS36" i="66"/>
  <c r="BT36" i="66" s="1"/>
  <c r="BR36" i="66"/>
  <c r="BS26" i="68"/>
  <c r="BT26" i="68" s="1"/>
  <c r="BR26" i="68"/>
  <c r="BR23" i="68"/>
  <c r="BS23" i="68"/>
  <c r="BT23" i="68" s="1"/>
  <c r="BR19" i="68"/>
  <c r="BS19" i="68"/>
  <c r="BT19" i="68" s="1"/>
  <c r="BR40" i="68"/>
  <c r="BS14" i="66"/>
  <c r="BT14" i="66" s="1"/>
  <c r="BR14" i="66"/>
  <c r="BS22" i="66"/>
  <c r="BT22" i="66" s="1"/>
  <c r="BR22" i="66"/>
  <c r="BS30" i="66"/>
  <c r="BT30" i="66" s="1"/>
  <c r="BR30" i="66"/>
  <c r="BS38" i="66"/>
  <c r="BT38" i="66" s="1"/>
  <c r="BR38" i="66"/>
  <c r="BS36" i="68"/>
  <c r="BT36" i="68" s="1"/>
  <c r="BR36" i="68"/>
  <c r="BS40" i="65"/>
  <c r="BT40" i="65" s="1"/>
  <c r="BR40" i="65"/>
  <c r="BS38" i="65"/>
  <c r="BT38" i="65" s="1"/>
  <c r="BR38" i="65"/>
  <c r="BS26" i="71"/>
  <c r="BT26" i="71" s="1"/>
  <c r="BR26" i="71"/>
  <c r="BS16" i="66"/>
  <c r="BT16" i="66" s="1"/>
  <c r="BR16" i="66"/>
  <c r="BS24" i="66"/>
  <c r="BT24" i="66" s="1"/>
  <c r="BR24" i="66"/>
  <c r="BS32" i="66"/>
  <c r="BT32" i="66" s="1"/>
  <c r="BR32" i="66"/>
  <c r="BS40" i="66"/>
  <c r="BT40" i="66" s="1"/>
  <c r="BR40" i="66"/>
  <c r="BS34" i="65"/>
  <c r="BT34" i="65" s="1"/>
  <c r="BR34" i="65"/>
  <c r="BR8" i="63"/>
  <c r="BS32" i="65"/>
  <c r="BT32" i="65" s="1"/>
  <c r="BR32" i="65"/>
  <c r="BS30" i="71"/>
  <c r="BT30" i="71" s="1"/>
  <c r="BR30" i="71"/>
  <c r="BS18" i="66"/>
  <c r="BT18" i="66" s="1"/>
  <c r="BR18" i="66"/>
  <c r="BS26" i="66"/>
  <c r="BT26" i="66" s="1"/>
  <c r="BR26" i="66"/>
  <c r="BS34" i="66"/>
  <c r="BT34" i="66" s="1"/>
  <c r="BR34" i="66"/>
  <c r="BR22" i="68"/>
  <c r="BS22" i="68"/>
  <c r="BT22" i="68" s="1"/>
  <c r="BS12" i="68"/>
  <c r="BT12" i="68" s="1"/>
  <c r="BR12" i="68"/>
  <c r="F11" i="90"/>
  <c r="BS10" i="70" l="1"/>
  <c r="BT10" i="70" s="1"/>
  <c r="BR10" i="70"/>
  <c r="BJ8" i="70"/>
  <c r="BQ8" i="70"/>
  <c r="BR8" i="70" s="1"/>
  <c r="BR10" i="61"/>
  <c r="BS10" i="61"/>
  <c r="BT10" i="61" s="1"/>
  <c r="BS29" i="66"/>
  <c r="BT29" i="66" s="1"/>
  <c r="BR29" i="66"/>
  <c r="BS11" i="66"/>
  <c r="BT11" i="66" s="1"/>
  <c r="BR11" i="66"/>
  <c r="BS21" i="66"/>
  <c r="BT21" i="66" s="1"/>
  <c r="BR21" i="66"/>
  <c r="BJ8" i="66"/>
  <c r="BQ8" i="66"/>
  <c r="BR8" i="66" s="1"/>
  <c r="BS27" i="66"/>
  <c r="BT27" i="66" s="1"/>
  <c r="BR27" i="66"/>
  <c r="BS13" i="66"/>
  <c r="BT13" i="66" s="1"/>
  <c r="BR13" i="66"/>
  <c r="BS35" i="66"/>
  <c r="BT35" i="66" s="1"/>
  <c r="BR35" i="66"/>
  <c r="BS37" i="66"/>
  <c r="BT37" i="66" s="1"/>
  <c r="BR37" i="66"/>
  <c r="BS19" i="66"/>
  <c r="BT19" i="66" s="1"/>
  <c r="BR19" i="66"/>
  <c r="BS10" i="64"/>
  <c r="BT10" i="64" s="1"/>
  <c r="BR10" i="64"/>
  <c r="BS10" i="60"/>
  <c r="BT10" i="60" s="1"/>
  <c r="BR10" i="60"/>
  <c r="BR25" i="68"/>
  <c r="BS25" i="68"/>
  <c r="BT25" i="68" s="1"/>
  <c r="BS32" i="68"/>
  <c r="BT32" i="68" s="1"/>
  <c r="BR32" i="68"/>
  <c r="BS15" i="68"/>
  <c r="BT15" i="68" s="1"/>
  <c r="BR15" i="68"/>
  <c r="BS41" i="68"/>
  <c r="BT41" i="68" s="1"/>
  <c r="BR41" i="68"/>
  <c r="BS33" i="68"/>
  <c r="BT33" i="68" s="1"/>
  <c r="BR33" i="68"/>
  <c r="BS17" i="68"/>
  <c r="BT17" i="68" s="1"/>
  <c r="BR17" i="68"/>
  <c r="BS20" i="68"/>
  <c r="BT20" i="68" s="1"/>
  <c r="BR20" i="68"/>
  <c r="BS27" i="68"/>
  <c r="BT27" i="68" s="1"/>
  <c r="BR27" i="68"/>
  <c r="BS11" i="71"/>
  <c r="BT11" i="71" s="1"/>
  <c r="BR11" i="71"/>
  <c r="BR26" i="62"/>
  <c r="BS26" i="62"/>
  <c r="BT26" i="62" s="1"/>
  <c r="BS15" i="63"/>
  <c r="BT15" i="63" s="1"/>
  <c r="BR15" i="63"/>
  <c r="BQ9" i="67"/>
  <c r="BR9" i="67" s="1"/>
  <c r="BJ9" i="67"/>
  <c r="BS35" i="59"/>
  <c r="BT35" i="59" s="1"/>
  <c r="BR35" i="59"/>
  <c r="BS10" i="63"/>
  <c r="BT10" i="63" s="1"/>
  <c r="BR10" i="63"/>
  <c r="BS14" i="63"/>
  <c r="BT14" i="63" s="1"/>
  <c r="BR14" i="63"/>
  <c r="BS14" i="71"/>
  <c r="BT14" i="71" s="1"/>
  <c r="BR14" i="71"/>
  <c r="BS17" i="65"/>
  <c r="BT17" i="65" s="1"/>
  <c r="BR17" i="65"/>
  <c r="BS14" i="62"/>
  <c r="BT14" i="62" s="1"/>
  <c r="BR14" i="62"/>
  <c r="BR33" i="63"/>
  <c r="BS33" i="63"/>
  <c r="BT33" i="63" s="1"/>
  <c r="BR25" i="59"/>
  <c r="BS25" i="59"/>
  <c r="BT25" i="59" s="1"/>
  <c r="BS28" i="67"/>
  <c r="BT28" i="67" s="1"/>
  <c r="BR28" i="67"/>
  <c r="BS22" i="65"/>
  <c r="BT22" i="65" s="1"/>
  <c r="BR22" i="65"/>
  <c r="BR38" i="62"/>
  <c r="BS38" i="62"/>
  <c r="BT38" i="62" s="1"/>
  <c r="BR13" i="59"/>
  <c r="BS13" i="59"/>
  <c r="BT13" i="59" s="1"/>
  <c r="BS17" i="62"/>
  <c r="BT17" i="62" s="1"/>
  <c r="BR17" i="62"/>
  <c r="BR31" i="62"/>
  <c r="BS31" i="62"/>
  <c r="BT31" i="62" s="1"/>
  <c r="BS20" i="65"/>
  <c r="BT20" i="65" s="1"/>
  <c r="BR20" i="65"/>
  <c r="BR24" i="62"/>
  <c r="BS24" i="62"/>
  <c r="BT24" i="62" s="1"/>
  <c r="BR30" i="63"/>
  <c r="BS30" i="63"/>
  <c r="BT30" i="63" s="1"/>
  <c r="BR24" i="59"/>
  <c r="BS24" i="59"/>
  <c r="BT24" i="59" s="1"/>
  <c r="BS12" i="65"/>
  <c r="BT12" i="65" s="1"/>
  <c r="BR12" i="65"/>
  <c r="BS25" i="69"/>
  <c r="BT25" i="69" s="1"/>
  <c r="BR25" i="69"/>
  <c r="BS12" i="71"/>
  <c r="BT12" i="71" s="1"/>
  <c r="BR12" i="71"/>
  <c r="BS36" i="63"/>
  <c r="BT36" i="63" s="1"/>
  <c r="BR36" i="63"/>
  <c r="BS31" i="59"/>
  <c r="BT31" i="59" s="1"/>
  <c r="BR31" i="59"/>
  <c r="BS10" i="65"/>
  <c r="BT10" i="65" s="1"/>
  <c r="BR10" i="65"/>
  <c r="BS11" i="65"/>
  <c r="BT11" i="65" s="1"/>
  <c r="BR11" i="65"/>
  <c r="BS19" i="59"/>
  <c r="BT19" i="59" s="1"/>
  <c r="BR19" i="59"/>
  <c r="BR18" i="59"/>
  <c r="BS18" i="59"/>
  <c r="BT18" i="59" s="1"/>
  <c r="BS13" i="65"/>
  <c r="BT13" i="65" s="1"/>
  <c r="BR13" i="65"/>
  <c r="BS23" i="59"/>
  <c r="BT23" i="59" s="1"/>
  <c r="BR23" i="59"/>
  <c r="BS30" i="59"/>
  <c r="BT30" i="59" s="1"/>
  <c r="BR30" i="59"/>
  <c r="BS28" i="63"/>
  <c r="BT28" i="63" s="1"/>
  <c r="BR28" i="63"/>
  <c r="BR20" i="59"/>
  <c r="BS20" i="59"/>
  <c r="BT20" i="59" s="1"/>
  <c r="BS32" i="71"/>
  <c r="BT32" i="71" s="1"/>
  <c r="BR32" i="71"/>
  <c r="BS19" i="63"/>
  <c r="BT19" i="63" s="1"/>
  <c r="BR19" i="63"/>
  <c r="BS15" i="67"/>
  <c r="BT15" i="67" s="1"/>
  <c r="BR15" i="67"/>
  <c r="BS33" i="62"/>
  <c r="BT33" i="62" s="1"/>
  <c r="BR33" i="62"/>
  <c r="BS31" i="69"/>
  <c r="BT31" i="69" s="1"/>
  <c r="BR31" i="69"/>
  <c r="BS41" i="59"/>
  <c r="BT41" i="59" s="1"/>
  <c r="BR41" i="59"/>
  <c r="BS24" i="65"/>
  <c r="BT24" i="65" s="1"/>
  <c r="BR24" i="65"/>
  <c r="BS40" i="63"/>
  <c r="BT40" i="63" s="1"/>
  <c r="BR40" i="63"/>
  <c r="BS36" i="59"/>
  <c r="BT36" i="59" s="1"/>
  <c r="BR36" i="59"/>
  <c r="BR12" i="59"/>
  <c r="BS12" i="59"/>
  <c r="BT12" i="59" s="1"/>
  <c r="BS12" i="62"/>
  <c r="BT12" i="62" s="1"/>
  <c r="BR12" i="62"/>
  <c r="BS41" i="69"/>
  <c r="BT41" i="69" s="1"/>
  <c r="BR41" i="69"/>
  <c r="BS34" i="71"/>
  <c r="BT34" i="71" s="1"/>
  <c r="BR34" i="71"/>
  <c r="BS26" i="63"/>
  <c r="BT26" i="63" s="1"/>
  <c r="BR26" i="63"/>
  <c r="BR22" i="59"/>
  <c r="BS22" i="59"/>
  <c r="BT22" i="59" s="1"/>
  <c r="BS28" i="71"/>
  <c r="BT28" i="71" s="1"/>
  <c r="BR28" i="71"/>
  <c r="BS23" i="63"/>
  <c r="BT23" i="63" s="1"/>
  <c r="BR23" i="63"/>
  <c r="BS16" i="65"/>
  <c r="BT16" i="65" s="1"/>
  <c r="BR16" i="65"/>
  <c r="BS16" i="62"/>
  <c r="BT16" i="62" s="1"/>
  <c r="BR16" i="62"/>
  <c r="BR41" i="63"/>
  <c r="BS41" i="63"/>
  <c r="BT41" i="63" s="1"/>
  <c r="BR37" i="62"/>
  <c r="BS37" i="62"/>
  <c r="BT37" i="62" s="1"/>
  <c r="BS13" i="62"/>
  <c r="BT13" i="62" s="1"/>
  <c r="BR13" i="62"/>
  <c r="BJ9" i="62"/>
  <c r="BQ9" i="62"/>
  <c r="BR9" i="62" s="1"/>
  <c r="BS23" i="62"/>
  <c r="BT23" i="62" s="1"/>
  <c r="BR23" i="62"/>
  <c r="BS11" i="59"/>
  <c r="BT11" i="59" s="1"/>
  <c r="BR11" i="59"/>
  <c r="BS38" i="59"/>
  <c r="BT38" i="59" s="1"/>
  <c r="BR38" i="59"/>
  <c r="BS36" i="71"/>
  <c r="BT36" i="71" s="1"/>
  <c r="BR36" i="71"/>
  <c r="BQ9" i="65"/>
  <c r="BR9" i="65" s="1"/>
  <c r="BJ9" i="65"/>
  <c r="BS22" i="71"/>
  <c r="BT22" i="71" s="1"/>
  <c r="BR22" i="71"/>
  <c r="BS19" i="65"/>
  <c r="BT19" i="65" s="1"/>
  <c r="BR19" i="65"/>
  <c r="BS11" i="62"/>
  <c r="BT11" i="62" s="1"/>
  <c r="BR11" i="62"/>
  <c r="BS27" i="59"/>
  <c r="BT27" i="59" s="1"/>
  <c r="BR27" i="59"/>
  <c r="BR39" i="62"/>
  <c r="BS39" i="62"/>
  <c r="BT39" i="62" s="1"/>
  <c r="BS30" i="65"/>
  <c r="BT30" i="65" s="1"/>
  <c r="BR30" i="65"/>
  <c r="BS14" i="65"/>
  <c r="BT14" i="65" s="1"/>
  <c r="BR14" i="65"/>
  <c r="BR30" i="62"/>
  <c r="BS30" i="62"/>
  <c r="BT30" i="62" s="1"/>
  <c r="BS34" i="59"/>
  <c r="BT34" i="59" s="1"/>
  <c r="BR34" i="59"/>
  <c r="BS22" i="63"/>
  <c r="BT22" i="63" s="1"/>
  <c r="BR22" i="63"/>
  <c r="BR14" i="59"/>
  <c r="BS14" i="59"/>
  <c r="BT14" i="59" s="1"/>
  <c r="BS13" i="63"/>
  <c r="BT13" i="63" s="1"/>
  <c r="BR13" i="63"/>
  <c r="BS37" i="59"/>
  <c r="BT37" i="59" s="1"/>
  <c r="BR37" i="59"/>
  <c r="BS15" i="62"/>
  <c r="BT15" i="62" s="1"/>
  <c r="BR15" i="62"/>
  <c r="BS16" i="71"/>
  <c r="BT16" i="71" s="1"/>
  <c r="BR16" i="71"/>
  <c r="BS18" i="63"/>
  <c r="BT18" i="63" s="1"/>
  <c r="BR18" i="63"/>
  <c r="BS33" i="59"/>
  <c r="BT33" i="59" s="1"/>
  <c r="BR33" i="59"/>
  <c r="BS28" i="59"/>
  <c r="BT28" i="59" s="1"/>
  <c r="BR28" i="59"/>
  <c r="BR12" i="67"/>
  <c r="BS12" i="67"/>
  <c r="BT12" i="67" s="1"/>
  <c r="BS18" i="71"/>
  <c r="BT18" i="71" s="1"/>
  <c r="BR18" i="71"/>
  <c r="BS10" i="62"/>
  <c r="BT10" i="62" s="1"/>
  <c r="BR10" i="62"/>
  <c r="BS21" i="71"/>
  <c r="BT21" i="71" s="1"/>
  <c r="BR21" i="71"/>
  <c r="BS11" i="63"/>
  <c r="BT11" i="63" s="1"/>
  <c r="BR11" i="63"/>
  <c r="BR40" i="62"/>
  <c r="BS40" i="62"/>
  <c r="BT40" i="62" s="1"/>
  <c r="BS40" i="59"/>
  <c r="BT40" i="59" s="1"/>
  <c r="BR40" i="59"/>
  <c r="BS15" i="59"/>
  <c r="BT15" i="59" s="1"/>
  <c r="BR15" i="59"/>
  <c r="BJ9" i="63"/>
  <c r="BQ9" i="63"/>
  <c r="BR9" i="63" s="1"/>
  <c r="BS39" i="59"/>
  <c r="BT39" i="59" s="1"/>
  <c r="BR39" i="59"/>
  <c r="BS19" i="71"/>
  <c r="BT19" i="71" s="1"/>
  <c r="BR19" i="71"/>
  <c r="BS17" i="63"/>
  <c r="BT17" i="63" s="1"/>
  <c r="BR17" i="63"/>
  <c r="BS32" i="63"/>
  <c r="BT32" i="63" s="1"/>
  <c r="BR32" i="63"/>
  <c r="BS27" i="63"/>
  <c r="BT27" i="63" s="1"/>
  <c r="BR27" i="63"/>
  <c r="BS10" i="71"/>
  <c r="BT10" i="71" s="1"/>
  <c r="BR10" i="71"/>
  <c r="BS36" i="62"/>
  <c r="BT36" i="62" s="1"/>
  <c r="BR36" i="62"/>
  <c r="BS32" i="59"/>
  <c r="BT32" i="59" s="1"/>
  <c r="BR32" i="59"/>
  <c r="BS29" i="62"/>
  <c r="BT29" i="62" s="1"/>
  <c r="BR29" i="62"/>
  <c r="BS15" i="65"/>
  <c r="BT15" i="65" s="1"/>
  <c r="BR15" i="65"/>
  <c r="BR35" i="71"/>
  <c r="BS35" i="71"/>
  <c r="BT35" i="71" s="1"/>
  <c r="BS11" i="67"/>
  <c r="BT11" i="67" s="1"/>
  <c r="BR11" i="67"/>
  <c r="BS19" i="62"/>
  <c r="BT19" i="62" s="1"/>
  <c r="BR19" i="62"/>
  <c r="BS39" i="69"/>
  <c r="BT39" i="69" s="1"/>
  <c r="BR39" i="69"/>
  <c r="BS18" i="62"/>
  <c r="BT18" i="62" s="1"/>
  <c r="BR18" i="62"/>
  <c r="BS21" i="63"/>
  <c r="BT21" i="63" s="1"/>
  <c r="BR21" i="63"/>
  <c r="BS29" i="59"/>
  <c r="BT29" i="59" s="1"/>
  <c r="BR29" i="59"/>
  <c r="BS18" i="65"/>
  <c r="BT18" i="65" s="1"/>
  <c r="BR18" i="65"/>
  <c r="BQ9" i="59"/>
  <c r="BR9" i="59" s="1"/>
  <c r="BJ9" i="59"/>
  <c r="BS33" i="69"/>
  <c r="BT33" i="69" s="1"/>
  <c r="BR33" i="69"/>
  <c r="BR16" i="67"/>
  <c r="BS16" i="67"/>
  <c r="BT16" i="67" s="1"/>
  <c r="BR16" i="59"/>
  <c r="BS16" i="59"/>
  <c r="BT16" i="59" s="1"/>
  <c r="BS25" i="63"/>
  <c r="BT25" i="63" s="1"/>
  <c r="BR25" i="63"/>
  <c r="BS31" i="65"/>
  <c r="BT31" i="65" s="1"/>
  <c r="BR31" i="65"/>
  <c r="BS28" i="65"/>
  <c r="BT28" i="65" s="1"/>
  <c r="BR28" i="65"/>
  <c r="BS25" i="65"/>
  <c r="BT25" i="65" s="1"/>
  <c r="BR25" i="65"/>
  <c r="BR17" i="59"/>
  <c r="BS17" i="59"/>
  <c r="BT17" i="59" s="1"/>
  <c r="BR27" i="62"/>
  <c r="BS27" i="62"/>
  <c r="BT27" i="62" s="1"/>
  <c r="BR21" i="59"/>
  <c r="BS21" i="59"/>
  <c r="BT21" i="59" s="1"/>
  <c r="BR37" i="63"/>
  <c r="BS37" i="63"/>
  <c r="BT37" i="63" s="1"/>
  <c r="BR34" i="62"/>
  <c r="BS34" i="62"/>
  <c r="BT34" i="62" s="1"/>
  <c r="BS26" i="65"/>
  <c r="BT26" i="65" s="1"/>
  <c r="BR26" i="65"/>
  <c r="BR9" i="28"/>
  <c r="BS9" i="28"/>
  <c r="BT9" i="28" s="1"/>
  <c r="BS8" i="28"/>
  <c r="BT8" i="28" s="1"/>
  <c r="BR8" i="28"/>
  <c r="BS20" i="62"/>
  <c r="BT20" i="62" s="1"/>
  <c r="BR20" i="62"/>
  <c r="BC2" i="59" l="1"/>
  <c r="BC2" i="60"/>
  <c r="BC2" i="62"/>
  <c r="BC2" i="64"/>
  <c r="BC2" i="65"/>
  <c r="BC2" i="66"/>
  <c r="BC2" i="63"/>
  <c r="BC2" i="61"/>
  <c r="BC2" i="67"/>
  <c r="BC2" i="70"/>
  <c r="BC2" i="69"/>
  <c r="BC2" i="68"/>
  <c r="BC2" i="71"/>
  <c r="BC2" i="28"/>
  <c r="AS2" i="59"/>
  <c r="AS2" i="60"/>
  <c r="AS2" i="62"/>
  <c r="AS2" i="64"/>
  <c r="AS2" i="65"/>
  <c r="AS2" i="66"/>
  <c r="AS2" i="63"/>
  <c r="AS2" i="61"/>
  <c r="AS2" i="67"/>
  <c r="AS2" i="70"/>
  <c r="AS2" i="69"/>
  <c r="AS2" i="68"/>
  <c r="AS2" i="71"/>
  <c r="AS2" i="28"/>
  <c r="AA2" i="59"/>
  <c r="AA2" i="60"/>
  <c r="AA2" i="62"/>
  <c r="AA2" i="64"/>
  <c r="AA2" i="65"/>
  <c r="AA2" i="66"/>
  <c r="AA2" i="63"/>
  <c r="AA2" i="61"/>
  <c r="AA2" i="67"/>
  <c r="AA2" i="70"/>
  <c r="AA2" i="69"/>
  <c r="AA2" i="68"/>
  <c r="AA2" i="71"/>
  <c r="AA2" i="28"/>
  <c r="Q2" i="59"/>
  <c r="Q2" i="60"/>
  <c r="Q2" i="62"/>
  <c r="Q2" i="64"/>
  <c r="Q2" i="65"/>
  <c r="Q2" i="66"/>
  <c r="Q2" i="63"/>
  <c r="Q2" i="61"/>
  <c r="Q2" i="67"/>
  <c r="Q2" i="70"/>
  <c r="Q2" i="69"/>
  <c r="Q2" i="68"/>
  <c r="Q2" i="71"/>
  <c r="Q2" i="28"/>
  <c r="AD6" i="59"/>
  <c r="AD6" i="60"/>
  <c r="AD6" i="62"/>
  <c r="AD6" i="64"/>
  <c r="AD6" i="65"/>
  <c r="AD6" i="66"/>
  <c r="AD6" i="63"/>
  <c r="AD6" i="61"/>
  <c r="AD6" i="67"/>
  <c r="AD6" i="70"/>
  <c r="AD6" i="28"/>
  <c r="AE9" i="59" l="1"/>
  <c r="AE7" i="59"/>
  <c r="AG7" i="59" s="1"/>
  <c r="AH7" i="59" s="1"/>
  <c r="AE8" i="59"/>
  <c r="AE10" i="59"/>
  <c r="AE9" i="62"/>
  <c r="AE10" i="62"/>
  <c r="AE7" i="62"/>
  <c r="AG7" i="62" s="1"/>
  <c r="AH7" i="62" s="1"/>
  <c r="AE8" i="62"/>
  <c r="AE9" i="67"/>
  <c r="AE10" i="67"/>
  <c r="AE8" i="67"/>
  <c r="AE7" i="67"/>
  <c r="AG7" i="67" s="1"/>
  <c r="AH7" i="67" s="1"/>
  <c r="AE8" i="65"/>
  <c r="AE10" i="65"/>
  <c r="AE9" i="65"/>
  <c r="AE7" i="65"/>
  <c r="AG7" i="65" s="1"/>
  <c r="AH7" i="65" s="1"/>
  <c r="AE9" i="63"/>
  <c r="AE10" i="63"/>
  <c r="AE7" i="63"/>
  <c r="AG7" i="63" s="1"/>
  <c r="AH7" i="63" s="1"/>
  <c r="AE8" i="63"/>
  <c r="AE10" i="66"/>
  <c r="AE8" i="66"/>
  <c r="AE7" i="66"/>
  <c r="AG7" i="66" s="1"/>
  <c r="AH7" i="66" s="1"/>
  <c r="AE9" i="66"/>
  <c r="AE10" i="61"/>
  <c r="AE7" i="61"/>
  <c r="AG7" i="61" s="1"/>
  <c r="AH7" i="61" s="1"/>
  <c r="AE8" i="61"/>
  <c r="AE9" i="61"/>
  <c r="AE9" i="64"/>
  <c r="AE7" i="64"/>
  <c r="AG7" i="64" s="1"/>
  <c r="AH7" i="64" s="1"/>
  <c r="AE10" i="64"/>
  <c r="AE8" i="64"/>
  <c r="AE7" i="70"/>
  <c r="AG7" i="70" s="1"/>
  <c r="AH7" i="70" s="1"/>
  <c r="AE9" i="70"/>
  <c r="AE10" i="70"/>
  <c r="AE8" i="70"/>
  <c r="AE9" i="60"/>
  <c r="AE7" i="60"/>
  <c r="AG7" i="60" s="1"/>
  <c r="AH7" i="60" s="1"/>
  <c r="AE10" i="60"/>
  <c r="AE8" i="60"/>
  <c r="AE7" i="28"/>
  <c r="AG7" i="28" s="1"/>
  <c r="AH7" i="28" s="1"/>
  <c r="AE8" i="28"/>
  <c r="AE9" i="28"/>
  <c r="AE10" i="28"/>
  <c r="F8" i="113"/>
  <c r="G8" i="113"/>
  <c r="H8" i="113"/>
  <c r="I8" i="113"/>
  <c r="J8" i="113"/>
  <c r="K8" i="113"/>
  <c r="F9" i="113"/>
  <c r="G9" i="113"/>
  <c r="H9" i="113"/>
  <c r="I9" i="113"/>
  <c r="J9" i="113"/>
  <c r="K9" i="113"/>
  <c r="F10" i="113"/>
  <c r="G10" i="113"/>
  <c r="H10" i="113"/>
  <c r="I10" i="113"/>
  <c r="J10" i="113"/>
  <c r="K10" i="113"/>
  <c r="F11" i="113"/>
  <c r="G11" i="113"/>
  <c r="H11" i="113"/>
  <c r="I11" i="113"/>
  <c r="J11" i="113"/>
  <c r="K11" i="113"/>
  <c r="F12" i="113"/>
  <c r="G12" i="113"/>
  <c r="H12" i="113"/>
  <c r="I12" i="113"/>
  <c r="J12" i="113"/>
  <c r="K12" i="113"/>
  <c r="F13" i="113"/>
  <c r="G13" i="113"/>
  <c r="H13" i="113"/>
  <c r="I13" i="113"/>
  <c r="J13" i="113"/>
  <c r="K13" i="113"/>
  <c r="F14" i="113"/>
  <c r="G14" i="113"/>
  <c r="H14" i="113"/>
  <c r="I14" i="113"/>
  <c r="J14" i="113"/>
  <c r="K14" i="113"/>
  <c r="F15" i="113"/>
  <c r="G15" i="113"/>
  <c r="H15" i="113"/>
  <c r="I15" i="113"/>
  <c r="J15" i="113"/>
  <c r="K15" i="113"/>
  <c r="F16" i="113"/>
  <c r="G16" i="113"/>
  <c r="H16" i="113"/>
  <c r="I16" i="113"/>
  <c r="J16" i="113"/>
  <c r="K16" i="113"/>
  <c r="F17" i="113"/>
  <c r="G17" i="113"/>
  <c r="H17" i="113"/>
  <c r="I17" i="113"/>
  <c r="J17" i="113"/>
  <c r="K17" i="113"/>
  <c r="F18" i="113"/>
  <c r="G18" i="113"/>
  <c r="H18" i="113"/>
  <c r="I18" i="113"/>
  <c r="J18" i="113"/>
  <c r="K18" i="113"/>
  <c r="F19" i="113"/>
  <c r="G19" i="113"/>
  <c r="H19" i="113"/>
  <c r="I19" i="113"/>
  <c r="J19" i="113"/>
  <c r="K19" i="113"/>
  <c r="F20" i="113"/>
  <c r="G20" i="113"/>
  <c r="H20" i="113"/>
  <c r="I20" i="113"/>
  <c r="J20" i="113"/>
  <c r="K20" i="113"/>
  <c r="F21" i="113"/>
  <c r="G21" i="113"/>
  <c r="H21" i="113"/>
  <c r="I21" i="113"/>
  <c r="J21" i="113"/>
  <c r="K21" i="113"/>
  <c r="F22" i="113"/>
  <c r="G22" i="113"/>
  <c r="H22" i="113"/>
  <c r="I22" i="113"/>
  <c r="J22" i="113"/>
  <c r="K22" i="113"/>
  <c r="F23" i="113"/>
  <c r="G23" i="113"/>
  <c r="H23" i="113"/>
  <c r="I23" i="113"/>
  <c r="J23" i="113"/>
  <c r="K23" i="113"/>
  <c r="F24" i="113"/>
  <c r="G24" i="113"/>
  <c r="H24" i="113"/>
  <c r="I24" i="113"/>
  <c r="J24" i="113"/>
  <c r="K24" i="113"/>
  <c r="F25" i="113"/>
  <c r="G25" i="113"/>
  <c r="H25" i="113"/>
  <c r="I25" i="113"/>
  <c r="J25" i="113"/>
  <c r="K25" i="113"/>
  <c r="F26" i="113"/>
  <c r="G26" i="113"/>
  <c r="H26" i="113"/>
  <c r="I26" i="113"/>
  <c r="J26" i="113"/>
  <c r="K26" i="113"/>
  <c r="F27" i="113"/>
  <c r="G27" i="113"/>
  <c r="H27" i="113"/>
  <c r="I27" i="113"/>
  <c r="J27" i="113"/>
  <c r="K27" i="113"/>
  <c r="F28" i="113"/>
  <c r="G28" i="113"/>
  <c r="H28" i="113"/>
  <c r="I28" i="113"/>
  <c r="J28" i="113"/>
  <c r="K28" i="113"/>
  <c r="F29" i="113"/>
  <c r="G29" i="113"/>
  <c r="H29" i="113"/>
  <c r="I29" i="113"/>
  <c r="J29" i="113"/>
  <c r="K29" i="113"/>
  <c r="F30" i="113"/>
  <c r="G30" i="113"/>
  <c r="H30" i="113"/>
  <c r="I30" i="113"/>
  <c r="J30" i="113"/>
  <c r="K30" i="113"/>
  <c r="F31" i="113"/>
  <c r="G31" i="113"/>
  <c r="H31" i="113"/>
  <c r="I31" i="113"/>
  <c r="J31" i="113"/>
  <c r="K31" i="113"/>
  <c r="F32" i="113"/>
  <c r="G32" i="113"/>
  <c r="H32" i="113"/>
  <c r="I32" i="113"/>
  <c r="J32" i="113"/>
  <c r="K32" i="113"/>
  <c r="F33" i="113"/>
  <c r="G33" i="113"/>
  <c r="H33" i="113"/>
  <c r="I33" i="113"/>
  <c r="J33" i="113"/>
  <c r="K33" i="113"/>
  <c r="F34" i="113"/>
  <c r="G34" i="113"/>
  <c r="H34" i="113"/>
  <c r="I34" i="113"/>
  <c r="J34" i="113"/>
  <c r="K34" i="113"/>
  <c r="F35" i="113"/>
  <c r="G35" i="113"/>
  <c r="H35" i="113"/>
  <c r="I35" i="113"/>
  <c r="J35" i="113"/>
  <c r="K35" i="113"/>
  <c r="F36" i="113"/>
  <c r="G36" i="113"/>
  <c r="H36" i="113"/>
  <c r="I36" i="113"/>
  <c r="J36" i="113"/>
  <c r="K36" i="113"/>
  <c r="F37" i="113"/>
  <c r="G37" i="113"/>
  <c r="H37" i="113"/>
  <c r="I37" i="113"/>
  <c r="J37" i="113"/>
  <c r="K37" i="113"/>
  <c r="F38" i="113"/>
  <c r="G38" i="113"/>
  <c r="H38" i="113"/>
  <c r="I38" i="113"/>
  <c r="J38" i="113"/>
  <c r="K38" i="113"/>
  <c r="F39" i="113"/>
  <c r="G39" i="113"/>
  <c r="H39" i="113"/>
  <c r="I39" i="113"/>
  <c r="J39" i="113"/>
  <c r="K39" i="113"/>
  <c r="F40" i="113"/>
  <c r="G40" i="113"/>
  <c r="H40" i="113"/>
  <c r="I40" i="113"/>
  <c r="J40" i="113"/>
  <c r="K40" i="113"/>
  <c r="F41" i="113"/>
  <c r="G41" i="113"/>
  <c r="H41" i="113"/>
  <c r="I41" i="113"/>
  <c r="J41" i="113"/>
  <c r="K41" i="113"/>
  <c r="G7" i="113"/>
  <c r="H7" i="113"/>
  <c r="I7" i="113"/>
  <c r="J7" i="113"/>
  <c r="K7" i="113"/>
  <c r="F7" i="113"/>
  <c r="F6" i="113"/>
  <c r="G6" i="113"/>
  <c r="H6" i="113"/>
  <c r="I6" i="113"/>
  <c r="J6" i="113"/>
  <c r="K6" i="113"/>
  <c r="E7" i="113"/>
  <c r="E9" i="113"/>
  <c r="D9" i="113"/>
  <c r="E8" i="113"/>
  <c r="D8" i="113"/>
  <c r="D7" i="113"/>
  <c r="D4" i="113"/>
  <c r="AL5" i="74"/>
  <c r="AK5" i="74"/>
  <c r="AN5" i="74" s="1"/>
  <c r="AJ5" i="74"/>
  <c r="AI5" i="74"/>
  <c r="AH5" i="74"/>
  <c r="AG5" i="74"/>
  <c r="AF5" i="74"/>
  <c r="AE5" i="74"/>
  <c r="AD5" i="74"/>
  <c r="AC5" i="74"/>
  <c r="AB5" i="74"/>
  <c r="AA5" i="74"/>
  <c r="Z5" i="74"/>
  <c r="Y5" i="74"/>
  <c r="V13" i="112"/>
  <c r="F24" i="112"/>
  <c r="J24" i="112"/>
  <c r="N24" i="112"/>
  <c r="V24" i="112"/>
  <c r="Z24" i="112"/>
  <c r="AD24" i="112"/>
  <c r="AH24" i="112"/>
  <c r="AL24" i="112"/>
  <c r="AP24" i="112"/>
  <c r="AT24" i="112"/>
  <c r="F25" i="112"/>
  <c r="J25" i="112"/>
  <c r="N25" i="112"/>
  <c r="R25" i="112"/>
  <c r="V25" i="112"/>
  <c r="Z25" i="112"/>
  <c r="AD25" i="112"/>
  <c r="AH25" i="112"/>
  <c r="AL25" i="112"/>
  <c r="AP25" i="112"/>
  <c r="AT25" i="112"/>
  <c r="F26" i="112"/>
  <c r="J26" i="112"/>
  <c r="N26" i="112"/>
  <c r="R26" i="112"/>
  <c r="V26" i="112"/>
  <c r="Z26" i="112"/>
  <c r="AD26" i="112"/>
  <c r="AH26" i="112"/>
  <c r="AL26" i="112"/>
  <c r="AP26" i="112"/>
  <c r="AT26" i="112"/>
  <c r="F27" i="112"/>
  <c r="J27" i="112"/>
  <c r="N27" i="112"/>
  <c r="R27" i="112"/>
  <c r="V27" i="112"/>
  <c r="Z27" i="112"/>
  <c r="AD27" i="112"/>
  <c r="AH27" i="112"/>
  <c r="AL27" i="112"/>
  <c r="AP27" i="112"/>
  <c r="AT27" i="112"/>
  <c r="F28" i="112"/>
  <c r="J28" i="112"/>
  <c r="N28" i="112"/>
  <c r="R28" i="112"/>
  <c r="V28" i="112"/>
  <c r="Z28" i="112"/>
  <c r="AD28" i="112"/>
  <c r="AH28" i="112"/>
  <c r="AL28" i="112"/>
  <c r="AP28" i="112"/>
  <c r="AT28" i="112"/>
  <c r="F29" i="112"/>
  <c r="J29" i="112"/>
  <c r="N29" i="112"/>
  <c r="R29" i="112"/>
  <c r="V29" i="112"/>
  <c r="Z29" i="112"/>
  <c r="AD29" i="112"/>
  <c r="AH29" i="112"/>
  <c r="AL29" i="112"/>
  <c r="AP29" i="112"/>
  <c r="AT29" i="112"/>
  <c r="F30" i="112"/>
  <c r="J30" i="112"/>
  <c r="N30" i="112"/>
  <c r="R30" i="112"/>
  <c r="V30" i="112"/>
  <c r="Z30" i="112"/>
  <c r="AD30" i="112"/>
  <c r="AH30" i="112"/>
  <c r="AL30" i="112"/>
  <c r="AP30" i="112"/>
  <c r="AT30" i="112"/>
  <c r="F31" i="112"/>
  <c r="J31" i="112"/>
  <c r="N31" i="112"/>
  <c r="R31" i="112"/>
  <c r="V31" i="112"/>
  <c r="Z31" i="112"/>
  <c r="AD31" i="112"/>
  <c r="AH31" i="112"/>
  <c r="AL31" i="112"/>
  <c r="AP31" i="112"/>
  <c r="AT31" i="112"/>
  <c r="F32" i="112"/>
  <c r="J32" i="112"/>
  <c r="N32" i="112"/>
  <c r="R32" i="112"/>
  <c r="V32" i="112"/>
  <c r="Z32" i="112"/>
  <c r="AD32" i="112"/>
  <c r="AH32" i="112"/>
  <c r="AL32" i="112"/>
  <c r="AP32" i="112"/>
  <c r="AT32" i="112"/>
  <c r="F33" i="112"/>
  <c r="J33" i="112"/>
  <c r="N33" i="112"/>
  <c r="R33" i="112"/>
  <c r="V33" i="112"/>
  <c r="Z33" i="112"/>
  <c r="AD33" i="112"/>
  <c r="AH33" i="112"/>
  <c r="AL33" i="112"/>
  <c r="AP33" i="112"/>
  <c r="AT33" i="112"/>
  <c r="F34" i="112"/>
  <c r="J34" i="112"/>
  <c r="N34" i="112"/>
  <c r="R34" i="112"/>
  <c r="V34" i="112"/>
  <c r="Z34" i="112"/>
  <c r="AD34" i="112"/>
  <c r="AH34" i="112"/>
  <c r="AL34" i="112"/>
  <c r="AP34" i="112"/>
  <c r="AT34" i="112"/>
  <c r="F35" i="112"/>
  <c r="J35" i="112"/>
  <c r="N35" i="112"/>
  <c r="R35" i="112"/>
  <c r="V35" i="112"/>
  <c r="Z35" i="112"/>
  <c r="AD35" i="112"/>
  <c r="AH35" i="112"/>
  <c r="AL35" i="112"/>
  <c r="AP35" i="112"/>
  <c r="AT35" i="112"/>
  <c r="F36" i="112"/>
  <c r="J36" i="112"/>
  <c r="N36" i="112"/>
  <c r="R36" i="112"/>
  <c r="V36" i="112"/>
  <c r="Z36" i="112"/>
  <c r="AD36" i="112"/>
  <c r="AH36" i="112"/>
  <c r="AL36" i="112"/>
  <c r="AP36" i="112"/>
  <c r="AT36" i="112"/>
  <c r="F37" i="112"/>
  <c r="J37" i="112"/>
  <c r="N37" i="112"/>
  <c r="R37" i="112"/>
  <c r="V37" i="112"/>
  <c r="Z37" i="112"/>
  <c r="AD37" i="112"/>
  <c r="AH37" i="112"/>
  <c r="AL37" i="112"/>
  <c r="AP37" i="112"/>
  <c r="AT37" i="112"/>
  <c r="F38" i="112"/>
  <c r="J38" i="112"/>
  <c r="N38" i="112"/>
  <c r="R38" i="112"/>
  <c r="V38" i="112"/>
  <c r="Z38" i="112"/>
  <c r="AD38" i="112"/>
  <c r="AH38" i="112"/>
  <c r="AL38" i="112"/>
  <c r="AP38" i="112"/>
  <c r="AT38" i="112"/>
  <c r="F39" i="112"/>
  <c r="J39" i="112"/>
  <c r="N39" i="112"/>
  <c r="R39" i="112"/>
  <c r="V39" i="112"/>
  <c r="Z39" i="112"/>
  <c r="AD39" i="112"/>
  <c r="AH39" i="112"/>
  <c r="AL39" i="112"/>
  <c r="AP39" i="112"/>
  <c r="AT39" i="112"/>
  <c r="F40" i="112"/>
  <c r="J40" i="112"/>
  <c r="N40" i="112"/>
  <c r="R40" i="112"/>
  <c r="V40" i="112"/>
  <c r="Z40" i="112"/>
  <c r="AD40" i="112"/>
  <c r="AH40" i="112"/>
  <c r="AL40" i="112"/>
  <c r="AP40" i="112"/>
  <c r="AT40" i="112"/>
  <c r="F41" i="112"/>
  <c r="J41" i="112"/>
  <c r="N41" i="112"/>
  <c r="R41" i="112"/>
  <c r="V41" i="112"/>
  <c r="Z41" i="112"/>
  <c r="AD41" i="112"/>
  <c r="AH41" i="112"/>
  <c r="AL41" i="112"/>
  <c r="AP41" i="112"/>
  <c r="AT41" i="112"/>
  <c r="F42" i="112"/>
  <c r="J42" i="112"/>
  <c r="N42" i="112"/>
  <c r="R42" i="112"/>
  <c r="V42" i="112"/>
  <c r="Z42" i="112"/>
  <c r="AD42" i="112"/>
  <c r="AH42" i="112"/>
  <c r="AL42" i="112"/>
  <c r="AP42" i="112"/>
  <c r="AT42" i="112"/>
  <c r="F43" i="112"/>
  <c r="J43" i="112"/>
  <c r="N43" i="112"/>
  <c r="R43" i="112"/>
  <c r="V43" i="112"/>
  <c r="Z43" i="112"/>
  <c r="AD43" i="112"/>
  <c r="AH43" i="112"/>
  <c r="AL43" i="112"/>
  <c r="AP43" i="112"/>
  <c r="AT43" i="112"/>
  <c r="F44" i="112"/>
  <c r="J44" i="112"/>
  <c r="N44" i="112"/>
  <c r="R44" i="112"/>
  <c r="V44" i="112"/>
  <c r="Z44" i="112"/>
  <c r="AD44" i="112"/>
  <c r="AH44" i="112"/>
  <c r="AL44" i="112"/>
  <c r="AP44" i="112"/>
  <c r="AT44" i="112"/>
  <c r="F45" i="112"/>
  <c r="J45" i="112"/>
  <c r="N45" i="112"/>
  <c r="R45" i="112"/>
  <c r="V45" i="112"/>
  <c r="Z45" i="112"/>
  <c r="AD45" i="112"/>
  <c r="AH45" i="112"/>
  <c r="AL45" i="112"/>
  <c r="AP45" i="112"/>
  <c r="AT45" i="112"/>
  <c r="F12" i="109"/>
  <c r="F13" i="109"/>
  <c r="F26" i="109"/>
  <c r="J26" i="109"/>
  <c r="N26" i="109"/>
  <c r="R26" i="109"/>
  <c r="V26" i="109"/>
  <c r="Z26" i="109"/>
  <c r="AD26" i="109"/>
  <c r="AH26" i="109"/>
  <c r="AL26" i="109"/>
  <c r="AP26" i="109"/>
  <c r="AT26" i="109"/>
  <c r="F27" i="109"/>
  <c r="J27" i="109"/>
  <c r="N27" i="109"/>
  <c r="R27" i="109"/>
  <c r="V27" i="109"/>
  <c r="Z27" i="109"/>
  <c r="AD27" i="109"/>
  <c r="AH27" i="109"/>
  <c r="AL27" i="109"/>
  <c r="AP27" i="109"/>
  <c r="AT27" i="109"/>
  <c r="F28" i="109"/>
  <c r="J28" i="109"/>
  <c r="N28" i="109"/>
  <c r="R28" i="109"/>
  <c r="V28" i="109"/>
  <c r="Z28" i="109"/>
  <c r="AD28" i="109"/>
  <c r="AH28" i="109"/>
  <c r="AL28" i="109"/>
  <c r="AP28" i="109"/>
  <c r="AT28" i="109"/>
  <c r="F29" i="109"/>
  <c r="J29" i="109"/>
  <c r="N29" i="109"/>
  <c r="R29" i="109"/>
  <c r="V29" i="109"/>
  <c r="Z29" i="109"/>
  <c r="AD29" i="109"/>
  <c r="AH29" i="109"/>
  <c r="AL29" i="109"/>
  <c r="AP29" i="109"/>
  <c r="AT29" i="109"/>
  <c r="F30" i="109"/>
  <c r="J30" i="109"/>
  <c r="N30" i="109"/>
  <c r="R30" i="109"/>
  <c r="V30" i="109"/>
  <c r="Z30" i="109"/>
  <c r="AD30" i="109"/>
  <c r="AH30" i="109"/>
  <c r="AL30" i="109"/>
  <c r="AP30" i="109"/>
  <c r="AT30" i="109"/>
  <c r="F31" i="109"/>
  <c r="J31" i="109"/>
  <c r="N31" i="109"/>
  <c r="R31" i="109"/>
  <c r="V31" i="109"/>
  <c r="Z31" i="109"/>
  <c r="AD31" i="109"/>
  <c r="AH31" i="109"/>
  <c r="AL31" i="109"/>
  <c r="AP31" i="109"/>
  <c r="AT31" i="109"/>
  <c r="F32" i="109"/>
  <c r="J32" i="109"/>
  <c r="N32" i="109"/>
  <c r="R32" i="109"/>
  <c r="V32" i="109"/>
  <c r="Z32" i="109"/>
  <c r="AD32" i="109"/>
  <c r="AH32" i="109"/>
  <c r="AL32" i="109"/>
  <c r="AP32" i="109"/>
  <c r="AT32" i="109"/>
  <c r="F33" i="109"/>
  <c r="J33" i="109"/>
  <c r="N33" i="109"/>
  <c r="R33" i="109"/>
  <c r="V33" i="109"/>
  <c r="Z33" i="109"/>
  <c r="AD33" i="109"/>
  <c r="AH33" i="109"/>
  <c r="AL33" i="109"/>
  <c r="AP33" i="109"/>
  <c r="AT33" i="109"/>
  <c r="F34" i="109"/>
  <c r="J34" i="109"/>
  <c r="N34" i="109"/>
  <c r="R34" i="109"/>
  <c r="V34" i="109"/>
  <c r="Z34" i="109"/>
  <c r="AD34" i="109"/>
  <c r="AH34" i="109"/>
  <c r="AL34" i="109"/>
  <c r="AP34" i="109"/>
  <c r="AT34" i="109"/>
  <c r="F35" i="109"/>
  <c r="J35" i="109"/>
  <c r="N35" i="109"/>
  <c r="R35" i="109"/>
  <c r="V35" i="109"/>
  <c r="Z35" i="109"/>
  <c r="AD35" i="109"/>
  <c r="AH35" i="109"/>
  <c r="AL35" i="109"/>
  <c r="AP35" i="109"/>
  <c r="AT35" i="109"/>
  <c r="F36" i="109"/>
  <c r="J36" i="109"/>
  <c r="N36" i="109"/>
  <c r="R36" i="109"/>
  <c r="V36" i="109"/>
  <c r="Z36" i="109"/>
  <c r="AD36" i="109"/>
  <c r="AH36" i="109"/>
  <c r="AL36" i="109"/>
  <c r="AP36" i="109"/>
  <c r="AT36" i="109"/>
  <c r="F37" i="109"/>
  <c r="J37" i="109"/>
  <c r="N37" i="109"/>
  <c r="R37" i="109"/>
  <c r="V37" i="109"/>
  <c r="Z37" i="109"/>
  <c r="AD37" i="109"/>
  <c r="AH37" i="109"/>
  <c r="AL37" i="109"/>
  <c r="AP37" i="109"/>
  <c r="AT37" i="109"/>
  <c r="F38" i="109"/>
  <c r="J38" i="109"/>
  <c r="N38" i="109"/>
  <c r="R38" i="109"/>
  <c r="V38" i="109"/>
  <c r="Z38" i="109"/>
  <c r="AD38" i="109"/>
  <c r="AH38" i="109"/>
  <c r="AL38" i="109"/>
  <c r="AP38" i="109"/>
  <c r="AT38" i="109"/>
  <c r="F39" i="109"/>
  <c r="J39" i="109"/>
  <c r="N39" i="109"/>
  <c r="R39" i="109"/>
  <c r="V39" i="109"/>
  <c r="Z39" i="109"/>
  <c r="AD39" i="109"/>
  <c r="AH39" i="109"/>
  <c r="AL39" i="109"/>
  <c r="AP39" i="109"/>
  <c r="AT39" i="109"/>
  <c r="F40" i="109"/>
  <c r="J40" i="109"/>
  <c r="N40" i="109"/>
  <c r="R40" i="109"/>
  <c r="V40" i="109"/>
  <c r="Z40" i="109"/>
  <c r="AD40" i="109"/>
  <c r="AH40" i="109"/>
  <c r="AL40" i="109"/>
  <c r="AP40" i="109"/>
  <c r="AT40" i="109"/>
  <c r="F41" i="109"/>
  <c r="J41" i="109"/>
  <c r="N41" i="109"/>
  <c r="R41" i="109"/>
  <c r="V41" i="109"/>
  <c r="Z41" i="109"/>
  <c r="AD41" i="109"/>
  <c r="AH41" i="109"/>
  <c r="AL41" i="109"/>
  <c r="AP41" i="109"/>
  <c r="AT41" i="109"/>
  <c r="F42" i="109"/>
  <c r="J42" i="109"/>
  <c r="N42" i="109"/>
  <c r="R42" i="109"/>
  <c r="V42" i="109"/>
  <c r="Z42" i="109"/>
  <c r="AD42" i="109"/>
  <c r="AH42" i="109"/>
  <c r="AL42" i="109"/>
  <c r="AP42" i="109"/>
  <c r="AT42" i="109"/>
  <c r="F43" i="109"/>
  <c r="J43" i="109"/>
  <c r="N43" i="109"/>
  <c r="R43" i="109"/>
  <c r="V43" i="109"/>
  <c r="Z43" i="109"/>
  <c r="AD43" i="109"/>
  <c r="AH43" i="109"/>
  <c r="AL43" i="109"/>
  <c r="AP43" i="109"/>
  <c r="AT43" i="109"/>
  <c r="F44" i="109"/>
  <c r="J44" i="109"/>
  <c r="N44" i="109"/>
  <c r="R44" i="109"/>
  <c r="V44" i="109"/>
  <c r="Z44" i="109"/>
  <c r="AD44" i="109"/>
  <c r="AH44" i="109"/>
  <c r="AL44" i="109"/>
  <c r="AP44" i="109"/>
  <c r="AT44" i="109"/>
  <c r="F45" i="109"/>
  <c r="J45" i="109"/>
  <c r="N45" i="109"/>
  <c r="R45" i="109"/>
  <c r="V45" i="109"/>
  <c r="Z45" i="109"/>
  <c r="AD45" i="109"/>
  <c r="AH45" i="109"/>
  <c r="AL45" i="109"/>
  <c r="AP45" i="109"/>
  <c r="AT45" i="109"/>
  <c r="D13" i="112"/>
  <c r="D12" i="112"/>
  <c r="D11" i="112"/>
  <c r="BF9" i="112"/>
  <c r="BE9" i="112"/>
  <c r="BG9" i="112" s="1"/>
  <c r="BB9" i="112"/>
  <c r="BA9" i="112"/>
  <c r="BC9" i="112" s="1"/>
  <c r="AX9" i="112"/>
  <c r="AW9" i="112"/>
  <c r="AY9" i="112" s="1"/>
  <c r="AT9" i="112"/>
  <c r="AS9" i="112"/>
  <c r="AU9" i="112" s="1"/>
  <c r="AQ9" i="112"/>
  <c r="AP9" i="112"/>
  <c r="AO9" i="112"/>
  <c r="AM9" i="112"/>
  <c r="AL9" i="112"/>
  <c r="AK9" i="112"/>
  <c r="AH9" i="112"/>
  <c r="AG9" i="112"/>
  <c r="AI9" i="112" s="1"/>
  <c r="AD9" i="112"/>
  <c r="AC9" i="112"/>
  <c r="AE9" i="112" s="1"/>
  <c r="AA9" i="112"/>
  <c r="Z9" i="112"/>
  <c r="Y9" i="112"/>
  <c r="W9" i="112"/>
  <c r="V9" i="112"/>
  <c r="U9" i="112"/>
  <c r="R9" i="112"/>
  <c r="Q9" i="112"/>
  <c r="S9" i="112" s="1"/>
  <c r="N9" i="112"/>
  <c r="M9" i="112"/>
  <c r="O9" i="112" s="1"/>
  <c r="J9" i="112"/>
  <c r="I9" i="112"/>
  <c r="K9" i="112" s="1"/>
  <c r="F9" i="112"/>
  <c r="E9" i="112"/>
  <c r="G9" i="112" s="1"/>
  <c r="BE6" i="112"/>
  <c r="BA6" i="112"/>
  <c r="AW6" i="112"/>
  <c r="AS6" i="112"/>
  <c r="AO6" i="112"/>
  <c r="AK6" i="112"/>
  <c r="AG6" i="112"/>
  <c r="AC6" i="112"/>
  <c r="Y6" i="112"/>
  <c r="U6" i="112"/>
  <c r="Q6" i="112"/>
  <c r="M6" i="112"/>
  <c r="I6" i="112"/>
  <c r="E6" i="112"/>
  <c r="BE5" i="112"/>
  <c r="BF25" i="112" s="1"/>
  <c r="BA5" i="112"/>
  <c r="BB26" i="112" s="1"/>
  <c r="AW5" i="112"/>
  <c r="AX25" i="112" s="1"/>
  <c r="AS5" i="112"/>
  <c r="AO5" i="112"/>
  <c r="AK5" i="112"/>
  <c r="AG5" i="112"/>
  <c r="AC5" i="112"/>
  <c r="Y5" i="112"/>
  <c r="U5" i="112"/>
  <c r="Q5" i="112"/>
  <c r="M5" i="112"/>
  <c r="I5" i="112"/>
  <c r="E5" i="112"/>
  <c r="AS3" i="112"/>
  <c r="Y3" i="112"/>
  <c r="D13" i="110"/>
  <c r="D12" i="110"/>
  <c r="D11" i="110"/>
  <c r="BE6" i="110"/>
  <c r="BA6" i="110"/>
  <c r="AW6" i="110"/>
  <c r="AS6" i="110"/>
  <c r="AO6" i="110"/>
  <c r="AK6" i="110"/>
  <c r="AG6" i="110"/>
  <c r="AC6" i="110"/>
  <c r="Y6" i="110"/>
  <c r="U6" i="110"/>
  <c r="Q6" i="110"/>
  <c r="M6" i="110"/>
  <c r="I6" i="110"/>
  <c r="E6" i="110"/>
  <c r="BE5" i="110"/>
  <c r="BA5" i="110"/>
  <c r="AW5" i="110"/>
  <c r="AS5" i="110"/>
  <c r="AO5" i="110"/>
  <c r="AK5" i="110"/>
  <c r="AG5" i="110"/>
  <c r="AC5" i="110"/>
  <c r="Y5" i="110"/>
  <c r="U5" i="110"/>
  <c r="Q5" i="110"/>
  <c r="M5" i="110"/>
  <c r="I5" i="110"/>
  <c r="E5" i="110"/>
  <c r="AS3" i="110"/>
  <c r="Y3" i="110"/>
  <c r="BB45" i="112" l="1"/>
  <c r="BB44" i="112"/>
  <c r="BB37" i="112"/>
  <c r="BB36" i="112"/>
  <c r="BB29" i="112"/>
  <c r="BB28" i="112"/>
  <c r="BB41" i="112"/>
  <c r="BB40" i="112"/>
  <c r="BB33" i="112"/>
  <c r="BB32" i="112"/>
  <c r="BB25" i="112"/>
  <c r="BB24" i="112"/>
  <c r="BK10" i="59"/>
  <c r="AG10" i="59"/>
  <c r="BK9" i="65"/>
  <c r="AG9" i="65"/>
  <c r="BK8" i="67"/>
  <c r="AG8" i="67"/>
  <c r="BK8" i="59"/>
  <c r="AG8" i="59"/>
  <c r="BK10" i="63"/>
  <c r="AG10" i="63"/>
  <c r="BK10" i="65"/>
  <c r="AG10" i="65"/>
  <c r="BK10" i="67"/>
  <c r="AG10" i="67"/>
  <c r="BK10" i="62"/>
  <c r="AG10" i="62"/>
  <c r="BK8" i="63"/>
  <c r="AG8" i="63"/>
  <c r="BK8" i="62"/>
  <c r="AG8" i="62"/>
  <c r="BK9" i="63"/>
  <c r="AG9" i="63"/>
  <c r="BK8" i="65"/>
  <c r="AG8" i="65"/>
  <c r="BK9" i="67"/>
  <c r="AG9" i="67"/>
  <c r="BK9" i="62"/>
  <c r="AG9" i="62"/>
  <c r="BK9" i="59"/>
  <c r="AG9" i="59"/>
  <c r="BK8" i="60"/>
  <c r="AG8" i="60"/>
  <c r="BK8" i="70"/>
  <c r="AG8" i="70"/>
  <c r="BK8" i="64"/>
  <c r="AG8" i="64"/>
  <c r="BK9" i="61"/>
  <c r="AG9" i="61"/>
  <c r="BK9" i="66"/>
  <c r="AG9" i="66"/>
  <c r="AG10" i="60"/>
  <c r="BK10" i="60"/>
  <c r="AG10" i="70"/>
  <c r="BK10" i="70"/>
  <c r="BK10" i="64"/>
  <c r="AG10" i="64"/>
  <c r="BK8" i="61"/>
  <c r="AG8" i="61"/>
  <c r="BK9" i="70"/>
  <c r="AG9" i="70"/>
  <c r="BK8" i="66"/>
  <c r="AG8" i="66"/>
  <c r="BK9" i="60"/>
  <c r="AG9" i="60"/>
  <c r="BK9" i="64"/>
  <c r="AG9" i="64"/>
  <c r="BK10" i="61"/>
  <c r="AG10" i="61"/>
  <c r="BK10" i="66"/>
  <c r="AG10" i="66"/>
  <c r="BK10" i="28"/>
  <c r="AG10" i="28"/>
  <c r="BK9" i="28"/>
  <c r="AG9" i="28"/>
  <c r="BK8" i="28"/>
  <c r="AG8" i="28"/>
  <c r="BF40" i="112"/>
  <c r="BF32" i="112"/>
  <c r="BF24" i="112"/>
  <c r="BF45" i="112"/>
  <c r="BF39" i="112"/>
  <c r="BF38" i="112"/>
  <c r="BF37" i="112"/>
  <c r="BF31" i="112"/>
  <c r="BF30" i="112"/>
  <c r="BF29" i="112"/>
  <c r="BF44" i="112"/>
  <c r="BF36" i="112"/>
  <c r="BF28" i="112"/>
  <c r="BF43" i="112"/>
  <c r="BF42" i="112"/>
  <c r="BF41" i="112"/>
  <c r="BF35" i="112"/>
  <c r="BF34" i="112"/>
  <c r="BF33" i="112"/>
  <c r="BF27" i="112"/>
  <c r="BF26" i="112"/>
  <c r="BB43" i="112"/>
  <c r="BB39" i="112"/>
  <c r="BB35" i="112"/>
  <c r="BB31" i="112"/>
  <c r="BB27" i="112"/>
  <c r="BB42" i="112"/>
  <c r="BB38" i="112"/>
  <c r="BB34" i="112"/>
  <c r="BB30" i="112"/>
  <c r="AX44" i="112"/>
  <c r="AX42" i="112"/>
  <c r="AX40" i="112"/>
  <c r="AX38" i="112"/>
  <c r="AX36" i="112"/>
  <c r="AX34" i="112"/>
  <c r="AX32" i="112"/>
  <c r="AX30" i="112"/>
  <c r="AX28" i="112"/>
  <c r="AX26" i="112"/>
  <c r="AX24" i="112"/>
  <c r="AX45" i="112"/>
  <c r="AX43" i="112"/>
  <c r="AX41" i="112"/>
  <c r="AX39" i="112"/>
  <c r="AX37" i="112"/>
  <c r="AX35" i="112"/>
  <c r="AX33" i="112"/>
  <c r="AX31" i="112"/>
  <c r="AX29" i="112"/>
  <c r="AX27" i="112"/>
  <c r="AH9" i="62" l="1"/>
  <c r="BM9" i="62"/>
  <c r="BN9" i="62" s="1"/>
  <c r="AH8" i="62"/>
  <c r="BM8" i="62"/>
  <c r="BN8" i="62" s="1"/>
  <c r="AH10" i="62"/>
  <c r="BM10" i="62"/>
  <c r="BN10" i="62" s="1"/>
  <c r="AH10" i="65"/>
  <c r="BM10" i="65"/>
  <c r="AH9" i="65"/>
  <c r="BM9" i="65"/>
  <c r="AH9" i="59"/>
  <c r="BM9" i="59"/>
  <c r="AH9" i="67"/>
  <c r="BM9" i="67"/>
  <c r="AH9" i="63"/>
  <c r="BM9" i="63"/>
  <c r="AH8" i="63"/>
  <c r="BM8" i="63"/>
  <c r="AH10" i="67"/>
  <c r="BM10" i="67"/>
  <c r="AH10" i="63"/>
  <c r="BM10" i="63"/>
  <c r="AH8" i="67"/>
  <c r="BM8" i="67"/>
  <c r="AH10" i="59"/>
  <c r="BM10" i="59"/>
  <c r="AH8" i="65"/>
  <c r="BM8" i="65"/>
  <c r="AH8" i="59"/>
  <c r="BM8" i="59"/>
  <c r="AH10" i="61"/>
  <c r="BM10" i="61"/>
  <c r="BM9" i="60"/>
  <c r="AH9" i="60"/>
  <c r="AH9" i="70"/>
  <c r="BM9" i="70"/>
  <c r="AH10" i="64"/>
  <c r="BM10" i="64"/>
  <c r="AH9" i="61"/>
  <c r="BM9" i="61"/>
  <c r="AH8" i="70"/>
  <c r="BM8" i="70"/>
  <c r="AH10" i="60"/>
  <c r="BM10" i="60"/>
  <c r="AH10" i="66"/>
  <c r="BM10" i="66"/>
  <c r="BM9" i="64"/>
  <c r="AH9" i="64"/>
  <c r="AH8" i="66"/>
  <c r="BM8" i="66"/>
  <c r="AH8" i="61"/>
  <c r="BM8" i="61"/>
  <c r="AH9" i="66"/>
  <c r="BM9" i="66"/>
  <c r="AH8" i="64"/>
  <c r="BM8" i="64"/>
  <c r="AH8" i="60"/>
  <c r="BM8" i="60"/>
  <c r="BM10" i="70"/>
  <c r="AH10" i="70"/>
  <c r="AH9" i="28"/>
  <c r="BM9" i="28"/>
  <c r="AH8" i="28"/>
  <c r="BM8" i="28"/>
  <c r="BM10" i="28"/>
  <c r="AH10" i="28"/>
  <c r="D12" i="109"/>
  <c r="D13" i="109"/>
  <c r="BS8" i="59" l="1"/>
  <c r="BT8" i="59" s="1"/>
  <c r="BS10" i="59"/>
  <c r="BT10" i="59" s="1"/>
  <c r="BS8" i="63"/>
  <c r="BT8" i="63" s="1"/>
  <c r="BS9" i="65"/>
  <c r="BT9" i="65" s="1"/>
  <c r="BS9" i="62"/>
  <c r="BT9" i="62" s="1"/>
  <c r="BS8" i="65"/>
  <c r="BT8" i="65" s="1"/>
  <c r="BS8" i="67"/>
  <c r="BT8" i="67" s="1"/>
  <c r="BS9" i="63"/>
  <c r="BT9" i="63" s="1"/>
  <c r="BS9" i="59"/>
  <c r="BT9" i="59" s="1"/>
  <c r="BS8" i="62"/>
  <c r="BT8" i="62" s="1"/>
  <c r="BS9" i="67"/>
  <c r="BT9" i="67" s="1"/>
  <c r="BS8" i="70"/>
  <c r="BT8" i="70" s="1"/>
  <c r="BS8" i="60"/>
  <c r="BT8" i="60" s="1"/>
  <c r="BS9" i="66"/>
  <c r="BT9" i="66" s="1"/>
  <c r="BS8" i="66"/>
  <c r="BT8" i="66" s="1"/>
  <c r="BS9" i="60"/>
  <c r="BT9" i="60" s="1"/>
  <c r="BS8" i="64"/>
  <c r="BT8" i="64" s="1"/>
  <c r="BS8" i="61"/>
  <c r="BT8" i="61" s="1"/>
  <c r="BS9" i="61"/>
  <c r="BT9" i="61" s="1"/>
  <c r="BS9" i="70"/>
  <c r="BT9" i="70" s="1"/>
  <c r="BS9" i="64"/>
  <c r="BT9" i="64" s="1"/>
  <c r="S5" i="74"/>
  <c r="R5" i="74"/>
  <c r="Q5" i="74"/>
  <c r="P5" i="74"/>
  <c r="O5" i="74"/>
  <c r="N5" i="74"/>
  <c r="M5" i="74"/>
  <c r="L5" i="74"/>
  <c r="K5" i="74"/>
  <c r="J5" i="74"/>
  <c r="I5" i="74"/>
  <c r="H5" i="74"/>
  <c r="G5" i="74"/>
  <c r="F5" i="74"/>
  <c r="D10" i="76"/>
  <c r="E10" i="76"/>
  <c r="D11" i="76"/>
  <c r="E11" i="76"/>
  <c r="D12" i="76"/>
  <c r="E12" i="76"/>
  <c r="D13" i="76"/>
  <c r="E13" i="76"/>
  <c r="D14" i="76"/>
  <c r="E14" i="76"/>
  <c r="D15" i="76"/>
  <c r="E15" i="76"/>
  <c r="D16" i="76"/>
  <c r="E16" i="76"/>
  <c r="D17" i="76"/>
  <c r="E17" i="76"/>
  <c r="D18" i="76"/>
  <c r="E18" i="76"/>
  <c r="D19" i="76"/>
  <c r="E19" i="76"/>
  <c r="D20" i="76"/>
  <c r="E20" i="76"/>
  <c r="D21" i="76"/>
  <c r="E21" i="76"/>
  <c r="D22" i="76"/>
  <c r="E22" i="76"/>
  <c r="D23" i="76"/>
  <c r="E23" i="76"/>
  <c r="E9" i="76"/>
  <c r="D9" i="76"/>
  <c r="BF9" i="109" l="1"/>
  <c r="BE9" i="109"/>
  <c r="BB9" i="109"/>
  <c r="BA9" i="109"/>
  <c r="AX9" i="109"/>
  <c r="AW9" i="109"/>
  <c r="AT9" i="109"/>
  <c r="AS9" i="109"/>
  <c r="AP9" i="109"/>
  <c r="AO9" i="109"/>
  <c r="AL9" i="109"/>
  <c r="AK9" i="109"/>
  <c r="AH9" i="109"/>
  <c r="AG9" i="109"/>
  <c r="AD9" i="109"/>
  <c r="AC9" i="109"/>
  <c r="Z9" i="109"/>
  <c r="Y9" i="109"/>
  <c r="V9" i="109"/>
  <c r="U9" i="109"/>
  <c r="R9" i="109"/>
  <c r="Q9" i="109"/>
  <c r="N9" i="109"/>
  <c r="M9" i="109"/>
  <c r="BE6" i="109"/>
  <c r="BE5" i="109"/>
  <c r="BA6" i="109"/>
  <c r="BA5" i="109"/>
  <c r="AW6" i="109"/>
  <c r="AW5" i="109"/>
  <c r="AS6" i="109"/>
  <c r="AS5" i="109"/>
  <c r="AO6" i="109"/>
  <c r="AO5" i="109"/>
  <c r="AK6" i="109"/>
  <c r="AK5" i="109"/>
  <c r="AG6" i="109"/>
  <c r="AG5" i="109"/>
  <c r="AC6" i="109"/>
  <c r="AC5" i="109"/>
  <c r="Y6" i="109"/>
  <c r="Y5" i="109"/>
  <c r="BF26" i="109" l="1"/>
  <c r="BF30" i="109"/>
  <c r="BF34" i="109"/>
  <c r="BF38" i="109"/>
  <c r="BF42" i="109"/>
  <c r="BF29" i="109"/>
  <c r="BF33" i="109"/>
  <c r="BF37" i="109"/>
  <c r="BF41" i="109"/>
  <c r="BF45" i="109"/>
  <c r="BF28" i="109"/>
  <c r="BF32" i="109"/>
  <c r="BF36" i="109"/>
  <c r="BF40" i="109"/>
  <c r="BF44" i="109"/>
  <c r="BF27" i="109"/>
  <c r="BF31" i="109"/>
  <c r="BF35" i="109"/>
  <c r="BF39" i="109"/>
  <c r="BF43" i="109"/>
  <c r="BB36" i="109"/>
  <c r="BB26" i="109"/>
  <c r="BB27" i="109"/>
  <c r="BB28" i="109"/>
  <c r="BB29" i="109"/>
  <c r="BB30" i="109"/>
  <c r="BB31" i="109"/>
  <c r="BB32" i="109"/>
  <c r="BB33" i="109"/>
  <c r="BB34" i="109"/>
  <c r="BB35" i="109"/>
  <c r="BB37" i="109"/>
  <c r="BB38" i="109"/>
  <c r="BB39" i="109"/>
  <c r="BB40" i="109"/>
  <c r="BB41" i="109"/>
  <c r="BB42" i="109"/>
  <c r="BB43" i="109"/>
  <c r="BB44" i="109"/>
  <c r="BB45" i="109"/>
  <c r="AX26" i="109"/>
  <c r="AX30" i="109"/>
  <c r="AX34" i="109"/>
  <c r="AX38" i="109"/>
  <c r="AX42" i="109"/>
  <c r="AX27" i="109"/>
  <c r="AX31" i="109"/>
  <c r="AX35" i="109"/>
  <c r="AX39" i="109"/>
  <c r="AX43" i="109"/>
  <c r="AX28" i="109"/>
  <c r="AX32" i="109"/>
  <c r="AX36" i="109"/>
  <c r="AX40" i="109"/>
  <c r="AX44" i="109"/>
  <c r="AX29" i="109"/>
  <c r="AX33" i="109"/>
  <c r="AX37" i="109"/>
  <c r="AX41" i="109"/>
  <c r="AX45" i="109"/>
  <c r="J9" i="109"/>
  <c r="I9" i="109"/>
  <c r="F9" i="109"/>
  <c r="E9" i="109"/>
  <c r="D11" i="109"/>
  <c r="U6" i="109"/>
  <c r="U5" i="109"/>
  <c r="Q6" i="109"/>
  <c r="Q5" i="109"/>
  <c r="M6" i="109"/>
  <c r="M5" i="109"/>
  <c r="I6" i="109"/>
  <c r="I5" i="109"/>
  <c r="E6" i="109"/>
  <c r="E5" i="109"/>
  <c r="BG9" i="109"/>
  <c r="BC9" i="109"/>
  <c r="AY9" i="109"/>
  <c r="AU9" i="109"/>
  <c r="AQ9" i="109"/>
  <c r="AM9" i="109"/>
  <c r="AE9" i="109"/>
  <c r="AA9" i="109"/>
  <c r="W9" i="109"/>
  <c r="S9" i="109"/>
  <c r="O9" i="109"/>
  <c r="AS3" i="109"/>
  <c r="Y3" i="109"/>
  <c r="AI9" i="109" l="1"/>
  <c r="G9" i="109"/>
  <c r="K9" i="109"/>
  <c r="S5" i="75" l="1"/>
  <c r="R5" i="75"/>
  <c r="Q5" i="75"/>
  <c r="P5" i="75"/>
  <c r="O5" i="75"/>
  <c r="N5" i="75"/>
  <c r="M5" i="75"/>
  <c r="L5" i="75"/>
  <c r="K5" i="75"/>
  <c r="J5" i="75"/>
  <c r="I5" i="75"/>
  <c r="H5" i="75"/>
  <c r="G5" i="75"/>
  <c r="F5" i="75"/>
  <c r="Z10" i="51"/>
  <c r="AF11" i="51"/>
  <c r="AG11" i="51"/>
  <c r="AH11" i="51"/>
  <c r="AE11" i="51" s="1"/>
  <c r="AD11" i="51" s="1"/>
  <c r="Y11" i="51" s="1"/>
  <c r="AI11" i="51"/>
  <c r="AJ11" i="51"/>
  <c r="AK11" i="51"/>
  <c r="AL11" i="51"/>
  <c r="AM11" i="51"/>
  <c r="AF12" i="51"/>
  <c r="AG12" i="51"/>
  <c r="AH12" i="51"/>
  <c r="AI12" i="51"/>
  <c r="AJ12" i="51"/>
  <c r="AK12" i="51"/>
  <c r="AL12" i="51"/>
  <c r="AM12" i="51"/>
  <c r="AE12" i="51" s="1"/>
  <c r="AD12" i="51" s="1"/>
  <c r="Y12" i="51" s="1"/>
  <c r="AF13" i="51"/>
  <c r="AG13" i="51"/>
  <c r="AH13" i="51"/>
  <c r="AE13" i="51" s="1"/>
  <c r="AD13" i="51" s="1"/>
  <c r="AI13" i="51"/>
  <c r="AJ13" i="51"/>
  <c r="AK13" i="51"/>
  <c r="AL13" i="51"/>
  <c r="AM13" i="51"/>
  <c r="AF14" i="51"/>
  <c r="AG14" i="51"/>
  <c r="AH14" i="51"/>
  <c r="AI14" i="51"/>
  <c r="AE14" i="51" s="1"/>
  <c r="AD14" i="51" s="1"/>
  <c r="AJ14" i="51"/>
  <c r="AK14" i="51"/>
  <c r="AL14" i="51"/>
  <c r="AM14" i="51"/>
  <c r="AF15" i="51"/>
  <c r="AG15" i="51"/>
  <c r="AH15" i="51"/>
  <c r="AE15" i="51" s="1"/>
  <c r="AD15" i="51" s="1"/>
  <c r="AI15" i="51"/>
  <c r="AJ15" i="51"/>
  <c r="AK15" i="51"/>
  <c r="AL15" i="51"/>
  <c r="AM15" i="51"/>
  <c r="AF16" i="51"/>
  <c r="AG16" i="51"/>
  <c r="AH16" i="51"/>
  <c r="AI16" i="51"/>
  <c r="AE16" i="51" s="1"/>
  <c r="AD16" i="51" s="1"/>
  <c r="AJ16" i="51"/>
  <c r="AK16" i="51"/>
  <c r="AL16" i="51"/>
  <c r="AM16" i="51"/>
  <c r="AF17" i="51"/>
  <c r="AG17" i="51"/>
  <c r="AH17" i="51"/>
  <c r="AE17" i="51" s="1"/>
  <c r="AD17" i="51" s="1"/>
  <c r="AI17" i="51"/>
  <c r="AJ17" i="51"/>
  <c r="AK17" i="51"/>
  <c r="AL17" i="51"/>
  <c r="AM17" i="51"/>
  <c r="AF18" i="51"/>
  <c r="AG18" i="51"/>
  <c r="AH18" i="51"/>
  <c r="AI18" i="51"/>
  <c r="AE18" i="51" s="1"/>
  <c r="AD18" i="51" s="1"/>
  <c r="AJ18" i="51"/>
  <c r="AK18" i="51"/>
  <c r="AL18" i="51"/>
  <c r="AM18" i="51"/>
  <c r="AF19" i="51"/>
  <c r="AG19" i="51"/>
  <c r="AH19" i="51"/>
  <c r="AE19" i="51" s="1"/>
  <c r="AD19" i="51" s="1"/>
  <c r="AI19" i="51"/>
  <c r="AJ19" i="51"/>
  <c r="AK19" i="51"/>
  <c r="AL19" i="51"/>
  <c r="AM19" i="51"/>
  <c r="AE20" i="51"/>
  <c r="AD20" i="51" s="1"/>
  <c r="AF20" i="51"/>
  <c r="AG20" i="51"/>
  <c r="AH20" i="51"/>
  <c r="AI20" i="51"/>
  <c r="AJ20" i="51"/>
  <c r="AK20" i="51"/>
  <c r="AL20" i="51"/>
  <c r="AM20" i="51"/>
  <c r="AF21" i="51"/>
  <c r="AG21" i="51"/>
  <c r="AH21" i="51"/>
  <c r="AE21" i="51" s="1"/>
  <c r="AD21" i="51" s="1"/>
  <c r="AI21" i="51"/>
  <c r="AJ21" i="51"/>
  <c r="AK21" i="51"/>
  <c r="AL21" i="51"/>
  <c r="AM21" i="51"/>
  <c r="AE22" i="51"/>
  <c r="AD22" i="51" s="1"/>
  <c r="AF22" i="51"/>
  <c r="AG22" i="51"/>
  <c r="AH22" i="51"/>
  <c r="AI22" i="51"/>
  <c r="AJ22" i="51"/>
  <c r="AK22" i="51"/>
  <c r="AL22" i="51"/>
  <c r="AM22" i="51"/>
  <c r="AF23" i="51"/>
  <c r="AG23" i="51"/>
  <c r="AH23" i="51"/>
  <c r="AE23" i="51" s="1"/>
  <c r="AD23" i="51" s="1"/>
  <c r="AI23" i="51"/>
  <c r="AJ23" i="51"/>
  <c r="AK23" i="51"/>
  <c r="AL23" i="51"/>
  <c r="AM23" i="51"/>
  <c r="AE24" i="51"/>
  <c r="AD24" i="51" s="1"/>
  <c r="AF24" i="51"/>
  <c r="AG24" i="51"/>
  <c r="AH24" i="51"/>
  <c r="AI24" i="51"/>
  <c r="AJ24" i="51"/>
  <c r="AK24" i="51"/>
  <c r="AL24" i="51"/>
  <c r="AM24" i="51"/>
  <c r="AF25" i="51"/>
  <c r="AG25" i="51"/>
  <c r="AH25" i="51"/>
  <c r="AE25" i="51" s="1"/>
  <c r="AD25" i="51" s="1"/>
  <c r="AI25" i="51"/>
  <c r="AJ25" i="51"/>
  <c r="AK25" i="51"/>
  <c r="AL25" i="51"/>
  <c r="AM25" i="51"/>
  <c r="AE26" i="51"/>
  <c r="AD26" i="51" s="1"/>
  <c r="AF26" i="51"/>
  <c r="AG26" i="51"/>
  <c r="AH26" i="51"/>
  <c r="AI26" i="51"/>
  <c r="AJ26" i="51"/>
  <c r="AK26" i="51"/>
  <c r="AL26" i="51"/>
  <c r="AM26" i="51"/>
  <c r="AF27" i="51"/>
  <c r="AG27" i="51"/>
  <c r="AH27" i="51"/>
  <c r="AE27" i="51" s="1"/>
  <c r="AD27" i="51" s="1"/>
  <c r="AI27" i="51"/>
  <c r="AJ27" i="51"/>
  <c r="AK27" i="51"/>
  <c r="AL27" i="51"/>
  <c r="AM27" i="51"/>
  <c r="AE28" i="51"/>
  <c r="AD28" i="51" s="1"/>
  <c r="AF28" i="51"/>
  <c r="AG28" i="51"/>
  <c r="AH28" i="51"/>
  <c r="AI28" i="51"/>
  <c r="AJ28" i="51"/>
  <c r="AK28" i="51"/>
  <c r="AL28" i="51"/>
  <c r="AM28" i="51"/>
  <c r="AF29" i="51"/>
  <c r="AG29" i="51"/>
  <c r="AH29" i="51"/>
  <c r="AE29" i="51" s="1"/>
  <c r="AD29" i="51" s="1"/>
  <c r="AI29" i="51"/>
  <c r="AJ29" i="51"/>
  <c r="AK29" i="51"/>
  <c r="AL29" i="51"/>
  <c r="AM29" i="51"/>
  <c r="AE30" i="51"/>
  <c r="AD30" i="51" s="1"/>
  <c r="AF30" i="51"/>
  <c r="AG30" i="51"/>
  <c r="AH30" i="51"/>
  <c r="AI30" i="51"/>
  <c r="AJ30" i="51"/>
  <c r="AK30" i="51"/>
  <c r="AL30" i="51"/>
  <c r="AM30" i="51"/>
  <c r="AF31" i="51"/>
  <c r="AG31" i="51"/>
  <c r="AH31" i="51"/>
  <c r="AE31" i="51" s="1"/>
  <c r="AD31" i="51" s="1"/>
  <c r="AI31" i="51"/>
  <c r="AJ31" i="51"/>
  <c r="AK31" i="51"/>
  <c r="AL31" i="51"/>
  <c r="AM31" i="51"/>
  <c r="AE32" i="51"/>
  <c r="AD32" i="51" s="1"/>
  <c r="AF32" i="51"/>
  <c r="AG32" i="51"/>
  <c r="AH32" i="51"/>
  <c r="AI32" i="51"/>
  <c r="AJ32" i="51"/>
  <c r="AK32" i="51"/>
  <c r="AL32" i="51"/>
  <c r="AM32" i="51"/>
  <c r="AF33" i="51"/>
  <c r="AG33" i="51"/>
  <c r="AH33" i="51"/>
  <c r="AE33" i="51" s="1"/>
  <c r="AD33" i="51" s="1"/>
  <c r="AI33" i="51"/>
  <c r="AJ33" i="51"/>
  <c r="AK33" i="51"/>
  <c r="AL33" i="51"/>
  <c r="AM33" i="51"/>
  <c r="AE34" i="51"/>
  <c r="AD34" i="51" s="1"/>
  <c r="AF34" i="51"/>
  <c r="AG34" i="51"/>
  <c r="AH34" i="51"/>
  <c r="AI34" i="51"/>
  <c r="AJ34" i="51"/>
  <c r="AK34" i="51"/>
  <c r="AL34" i="51"/>
  <c r="AM34" i="51"/>
  <c r="AF35" i="51"/>
  <c r="AG35" i="51"/>
  <c r="AH35" i="51"/>
  <c r="AE35" i="51" s="1"/>
  <c r="AD35" i="51" s="1"/>
  <c r="AI35" i="51"/>
  <c r="AJ35" i="51"/>
  <c r="AK35" i="51"/>
  <c r="AL35" i="51"/>
  <c r="AM35" i="51"/>
  <c r="AE36" i="51"/>
  <c r="AD36" i="51" s="1"/>
  <c r="AF36" i="51"/>
  <c r="AG36" i="51"/>
  <c r="AH36" i="51"/>
  <c r="AI36" i="51"/>
  <c r="AJ36" i="51"/>
  <c r="AK36" i="51"/>
  <c r="AL36" i="51"/>
  <c r="AM36" i="51"/>
  <c r="AF37" i="51"/>
  <c r="AG37" i="51"/>
  <c r="AH37" i="51"/>
  <c r="AE37" i="51" s="1"/>
  <c r="AD37" i="51" s="1"/>
  <c r="AI37" i="51"/>
  <c r="AJ37" i="51"/>
  <c r="AK37" i="51"/>
  <c r="AL37" i="51"/>
  <c r="AM37" i="51"/>
  <c r="AE38" i="51"/>
  <c r="AD38" i="51" s="1"/>
  <c r="AF38" i="51"/>
  <c r="AG38" i="51"/>
  <c r="AH38" i="51"/>
  <c r="AI38" i="51"/>
  <c r="AJ38" i="51"/>
  <c r="AK38" i="51"/>
  <c r="AL38" i="51"/>
  <c r="AM38" i="51"/>
  <c r="AF39" i="51"/>
  <c r="AG39" i="51"/>
  <c r="AH39" i="51"/>
  <c r="AE39" i="51" s="1"/>
  <c r="AD39" i="51" s="1"/>
  <c r="AI39" i="51"/>
  <c r="AJ39" i="51"/>
  <c r="AK39" i="51"/>
  <c r="AL39" i="51"/>
  <c r="AM39" i="51"/>
  <c r="AE40" i="51"/>
  <c r="AD40" i="51" s="1"/>
  <c r="AF40" i="51"/>
  <c r="AG40" i="51"/>
  <c r="AH40" i="51"/>
  <c r="AI40" i="51"/>
  <c r="AJ40" i="51"/>
  <c r="AK40" i="51"/>
  <c r="AL40" i="51"/>
  <c r="AM40" i="51"/>
  <c r="AF41" i="51"/>
  <c r="AG41" i="51"/>
  <c r="AH41" i="51"/>
  <c r="AE41" i="51" s="1"/>
  <c r="AD41" i="51" s="1"/>
  <c r="AI41" i="51"/>
  <c r="AJ41" i="51"/>
  <c r="AK41" i="51"/>
  <c r="AL41" i="51"/>
  <c r="AM41" i="51"/>
  <c r="AE42" i="51"/>
  <c r="AD42" i="51" s="1"/>
  <c r="AF42" i="51"/>
  <c r="AG42" i="51"/>
  <c r="AH42" i="51"/>
  <c r="AI42" i="51"/>
  <c r="AJ42" i="51"/>
  <c r="AK42" i="51"/>
  <c r="AL42" i="51"/>
  <c r="AM42" i="51"/>
  <c r="AF43" i="51"/>
  <c r="AG43" i="51"/>
  <c r="AH43" i="51"/>
  <c r="AE43" i="51" s="1"/>
  <c r="AD43" i="51" s="1"/>
  <c r="AI43" i="51"/>
  <c r="AJ43" i="51"/>
  <c r="AK43" i="51"/>
  <c r="AL43" i="51"/>
  <c r="AM43" i="51"/>
  <c r="AE44" i="51"/>
  <c r="AD44" i="51" s="1"/>
  <c r="AF44" i="51"/>
  <c r="AG44" i="51"/>
  <c r="AH44" i="51"/>
  <c r="AI44" i="51"/>
  <c r="AJ44" i="51"/>
  <c r="AK44" i="51"/>
  <c r="AL44" i="51"/>
  <c r="AM44" i="51"/>
  <c r="AM10" i="51"/>
  <c r="AL10" i="51"/>
  <c r="AK10" i="51"/>
  <c r="AJ10" i="51"/>
  <c r="AI10" i="51"/>
  <c r="AG10" i="51"/>
  <c r="AF10" i="51"/>
  <c r="AH10" i="51"/>
  <c r="AE10" i="51" l="1"/>
  <c r="AD10" i="51" s="1"/>
  <c r="Y10" i="51" s="1"/>
  <c r="Z12" i="51"/>
  <c r="Z11" i="51"/>
  <c r="E10" i="51"/>
  <c r="U10" i="52"/>
  <c r="U11" i="52"/>
  <c r="U12" i="52"/>
  <c r="U13" i="52"/>
  <c r="U14" i="52"/>
  <c r="U15" i="52"/>
  <c r="U16" i="52"/>
  <c r="U17" i="52"/>
  <c r="U18" i="52"/>
  <c r="U19" i="52"/>
  <c r="U20" i="52"/>
  <c r="U21" i="52"/>
  <c r="U22" i="52"/>
  <c r="U23" i="52"/>
  <c r="U24" i="52"/>
  <c r="U25" i="52"/>
  <c r="U26" i="52"/>
  <c r="U27" i="52"/>
  <c r="U28" i="52"/>
  <c r="U29" i="52"/>
  <c r="U30" i="52"/>
  <c r="U31" i="52"/>
  <c r="U32" i="52"/>
  <c r="U33" i="52"/>
  <c r="U34" i="52"/>
  <c r="U35" i="52"/>
  <c r="U36" i="52"/>
  <c r="U37" i="52"/>
  <c r="U38" i="52"/>
  <c r="U39" i="52"/>
  <c r="U40" i="52"/>
  <c r="U41" i="52"/>
  <c r="U42" i="52"/>
  <c r="U43" i="52"/>
  <c r="U9" i="52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9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AF6" i="71"/>
  <c r="BH6" i="71" s="1"/>
  <c r="AE6" i="71"/>
  <c r="D3" i="71"/>
  <c r="D2" i="71"/>
  <c r="AF6" i="68"/>
  <c r="BH6" i="68" s="1"/>
  <c r="AE6" i="68"/>
  <c r="D3" i="68"/>
  <c r="D2" i="68"/>
  <c r="AF6" i="69"/>
  <c r="BH6" i="69" s="1"/>
  <c r="AE6" i="69"/>
  <c r="D3" i="69"/>
  <c r="D2" i="69"/>
  <c r="AF6" i="70"/>
  <c r="BH6" i="70" s="1"/>
  <c r="AE6" i="70"/>
  <c r="BG6" i="70" s="1"/>
  <c r="D3" i="70"/>
  <c r="D2" i="70"/>
  <c r="AF6" i="67"/>
  <c r="AE6" i="67"/>
  <c r="D3" i="67"/>
  <c r="D2" i="67"/>
  <c r="AG6" i="67" s="1"/>
  <c r="BM6" i="67" s="1"/>
  <c r="AF6" i="61"/>
  <c r="AE6" i="61"/>
  <c r="BG6" i="61" s="1"/>
  <c r="D3" i="61"/>
  <c r="D2" i="61"/>
  <c r="AF6" i="63"/>
  <c r="AE6" i="63"/>
  <c r="D3" i="63"/>
  <c r="D2" i="63"/>
  <c r="AF6" i="66"/>
  <c r="BH6" i="66" s="1"/>
  <c r="AE6" i="66"/>
  <c r="BG6" i="66" s="1"/>
  <c r="D3" i="66"/>
  <c r="D2" i="66"/>
  <c r="AF6" i="65"/>
  <c r="BH6" i="65" s="1"/>
  <c r="AE6" i="65"/>
  <c r="D3" i="65"/>
  <c r="D2" i="65"/>
  <c r="AG6" i="65" s="1"/>
  <c r="BM6" i="65" s="1"/>
  <c r="AF6" i="64"/>
  <c r="AE6" i="64"/>
  <c r="BG6" i="64" s="1"/>
  <c r="D3" i="64"/>
  <c r="D2" i="64"/>
  <c r="BH6" i="63"/>
  <c r="AF6" i="62"/>
  <c r="BH6" i="62" s="1"/>
  <c r="BG6" i="63"/>
  <c r="AE6" i="62"/>
  <c r="BG6" i="62" s="1"/>
  <c r="D3" i="62"/>
  <c r="D2" i="62"/>
  <c r="AF6" i="60"/>
  <c r="BH6" i="60" s="1"/>
  <c r="AE6" i="60"/>
  <c r="D3" i="60"/>
  <c r="D2" i="60"/>
  <c r="BH6" i="64"/>
  <c r="BH6" i="61"/>
  <c r="BH6" i="67"/>
  <c r="BG6" i="65"/>
  <c r="BG6" i="67"/>
  <c r="AF6" i="59"/>
  <c r="BH6" i="59" s="1"/>
  <c r="AE6" i="59"/>
  <c r="D2" i="59"/>
  <c r="D3" i="59"/>
  <c r="AG6" i="71" l="1"/>
  <c r="BM6" i="71" s="1"/>
  <c r="BF6" i="71"/>
  <c r="AD6" i="71"/>
  <c r="AE7" i="71" s="1"/>
  <c r="AG7" i="71" s="1"/>
  <c r="AH7" i="71" s="1"/>
  <c r="BI6" i="69"/>
  <c r="BF6" i="69"/>
  <c r="AD6" i="69"/>
  <c r="AE7" i="69" s="1"/>
  <c r="AG7" i="69" s="1"/>
  <c r="AH7" i="69" s="1"/>
  <c r="BG6" i="69"/>
  <c r="AE10" i="69"/>
  <c r="AE9" i="69"/>
  <c r="AE8" i="69"/>
  <c r="BG6" i="68"/>
  <c r="BG6" i="71"/>
  <c r="BG7" i="71" s="1"/>
  <c r="BI7" i="71" s="1"/>
  <c r="BJ7" i="71" s="1"/>
  <c r="AE10" i="71"/>
  <c r="AE9" i="71"/>
  <c r="BF6" i="68"/>
  <c r="AD6" i="68"/>
  <c r="BI6" i="62"/>
  <c r="BG6" i="60"/>
  <c r="BG6" i="59"/>
  <c r="AG6" i="59"/>
  <c r="BM6" i="59" s="1"/>
  <c r="AG6" i="66"/>
  <c r="BM6" i="66" s="1"/>
  <c r="AG6" i="70"/>
  <c r="BM6" i="70" s="1"/>
  <c r="BI6" i="63"/>
  <c r="BI6" i="70"/>
  <c r="AG6" i="60"/>
  <c r="BM6" i="60" s="1"/>
  <c r="BI6" i="61"/>
  <c r="BI6" i="66"/>
  <c r="BI6" i="68"/>
  <c r="AG6" i="68"/>
  <c r="BM6" i="68" s="1"/>
  <c r="BI6" i="64"/>
  <c r="AG6" i="69"/>
  <c r="BM6" i="69" s="1"/>
  <c r="AG6" i="63"/>
  <c r="BM6" i="63" s="1"/>
  <c r="AG6" i="62"/>
  <c r="BM6" i="62" s="1"/>
  <c r="BI6" i="71"/>
  <c r="BI6" i="67"/>
  <c r="BI6" i="65"/>
  <c r="AG6" i="61"/>
  <c r="BM6" i="61" s="1"/>
  <c r="AG6" i="64"/>
  <c r="BM6" i="64" s="1"/>
  <c r="AE6" i="28"/>
  <c r="BH6" i="28"/>
  <c r="BG6" i="28"/>
  <c r="AF6" i="28"/>
  <c r="D2" i="28"/>
  <c r="D3" i="28"/>
  <c r="D17" i="90"/>
  <c r="E17" i="90"/>
  <c r="D18" i="90"/>
  <c r="E18" i="90"/>
  <c r="D19" i="90"/>
  <c r="E19" i="90"/>
  <c r="D20" i="90"/>
  <c r="E20" i="90"/>
  <c r="D21" i="90"/>
  <c r="E21" i="90"/>
  <c r="D22" i="90"/>
  <c r="E22" i="90"/>
  <c r="D23" i="90"/>
  <c r="E23" i="90"/>
  <c r="D24" i="90"/>
  <c r="E24" i="90"/>
  <c r="D25" i="90"/>
  <c r="E25" i="90"/>
  <c r="D26" i="90"/>
  <c r="E26" i="90"/>
  <c r="D27" i="90"/>
  <c r="E27" i="90"/>
  <c r="D28" i="90"/>
  <c r="E28" i="90"/>
  <c r="D29" i="90"/>
  <c r="E29" i="90"/>
  <c r="E16" i="90"/>
  <c r="D16" i="90"/>
  <c r="D11" i="108"/>
  <c r="D12" i="108"/>
  <c r="D10" i="108"/>
  <c r="F3" i="108"/>
  <c r="D10" i="107"/>
  <c r="D11" i="107"/>
  <c r="D9" i="107"/>
  <c r="D10" i="106"/>
  <c r="D11" i="106"/>
  <c r="D9" i="106"/>
  <c r="D10" i="105"/>
  <c r="D11" i="105"/>
  <c r="D9" i="105"/>
  <c r="D10" i="104"/>
  <c r="D11" i="104"/>
  <c r="D9" i="104"/>
  <c r="D10" i="103"/>
  <c r="D11" i="103"/>
  <c r="D9" i="103"/>
  <c r="D10" i="102"/>
  <c r="D11" i="102"/>
  <c r="D9" i="102"/>
  <c r="D10" i="101"/>
  <c r="D11" i="101"/>
  <c r="D9" i="101"/>
  <c r="D10" i="100"/>
  <c r="D11" i="100"/>
  <c r="D9" i="100"/>
  <c r="D10" i="99"/>
  <c r="D11" i="99"/>
  <c r="D9" i="99"/>
  <c r="D10" i="98"/>
  <c r="D11" i="98"/>
  <c r="D9" i="98"/>
  <c r="D10" i="97"/>
  <c r="D11" i="97"/>
  <c r="D9" i="97"/>
  <c r="O5" i="108"/>
  <c r="N5" i="108"/>
  <c r="M5" i="108"/>
  <c r="L5" i="108"/>
  <c r="K5" i="108"/>
  <c r="J5" i="108"/>
  <c r="I5" i="108"/>
  <c r="H5" i="108"/>
  <c r="G5" i="108"/>
  <c r="F5" i="108"/>
  <c r="E5" i="108"/>
  <c r="AO11" i="107"/>
  <c r="AL11" i="107"/>
  <c r="AK11" i="107"/>
  <c r="O12" i="108" s="1"/>
  <c r="AN11" i="107"/>
  <c r="AN10" i="107"/>
  <c r="AM10" i="107"/>
  <c r="AO9" i="107"/>
  <c r="AL9" i="107"/>
  <c r="AK9" i="107"/>
  <c r="O10" i="108" s="1"/>
  <c r="AN9" i="107"/>
  <c r="AK8" i="107"/>
  <c r="O9" i="108" s="1"/>
  <c r="AL6" i="107"/>
  <c r="H6" i="107"/>
  <c r="I6" i="107" s="1"/>
  <c r="J6" i="107" s="1"/>
  <c r="K6" i="107" s="1"/>
  <c r="L6" i="107" s="1"/>
  <c r="M6" i="107" s="1"/>
  <c r="N6" i="107" s="1"/>
  <c r="O6" i="107" s="1"/>
  <c r="P6" i="107" s="1"/>
  <c r="Q6" i="107" s="1"/>
  <c r="R6" i="107" s="1"/>
  <c r="S6" i="107" s="1"/>
  <c r="T6" i="107" s="1"/>
  <c r="U6" i="107" s="1"/>
  <c r="V6" i="107" s="1"/>
  <c r="W6" i="107" s="1"/>
  <c r="X6" i="107" s="1"/>
  <c r="Y6" i="107" s="1"/>
  <c r="Z6" i="107" s="1"/>
  <c r="AA6" i="107" s="1"/>
  <c r="AB6" i="107" s="1"/>
  <c r="AC6" i="107" s="1"/>
  <c r="AD6" i="107" s="1"/>
  <c r="AE6" i="107" s="1"/>
  <c r="AF6" i="107" s="1"/>
  <c r="AG6" i="107" s="1"/>
  <c r="AH6" i="107" s="1"/>
  <c r="AI6" i="107" s="1"/>
  <c r="AJ6" i="107" s="1"/>
  <c r="G6" i="107"/>
  <c r="AO11" i="106"/>
  <c r="AM11" i="106"/>
  <c r="AL11" i="106"/>
  <c r="AK11" i="106"/>
  <c r="N12" i="108" s="1"/>
  <c r="AN11" i="106"/>
  <c r="AN10" i="106"/>
  <c r="AL10" i="106"/>
  <c r="AO9" i="106"/>
  <c r="AM9" i="106"/>
  <c r="AL9" i="106"/>
  <c r="AK9" i="106"/>
  <c r="N10" i="108" s="1"/>
  <c r="AN9" i="106"/>
  <c r="AK8" i="106"/>
  <c r="N9" i="108" s="1"/>
  <c r="AL6" i="106"/>
  <c r="AH6" i="106"/>
  <c r="AI6" i="106" s="1"/>
  <c r="AJ6" i="106" s="1"/>
  <c r="M6" i="106"/>
  <c r="N6" i="106" s="1"/>
  <c r="O6" i="106" s="1"/>
  <c r="P6" i="106" s="1"/>
  <c r="Q6" i="106" s="1"/>
  <c r="R6" i="106" s="1"/>
  <c r="S6" i="106" s="1"/>
  <c r="T6" i="106" s="1"/>
  <c r="U6" i="106" s="1"/>
  <c r="V6" i="106" s="1"/>
  <c r="W6" i="106" s="1"/>
  <c r="X6" i="106" s="1"/>
  <c r="Y6" i="106" s="1"/>
  <c r="Z6" i="106" s="1"/>
  <c r="AA6" i="106" s="1"/>
  <c r="AB6" i="106" s="1"/>
  <c r="AC6" i="106" s="1"/>
  <c r="AD6" i="106" s="1"/>
  <c r="AE6" i="106" s="1"/>
  <c r="AF6" i="106" s="1"/>
  <c r="AG6" i="106" s="1"/>
  <c r="H6" i="106"/>
  <c r="I6" i="106" s="1"/>
  <c r="J6" i="106" s="1"/>
  <c r="K6" i="106" s="1"/>
  <c r="L6" i="106" s="1"/>
  <c r="G6" i="106"/>
  <c r="AN11" i="105"/>
  <c r="AM11" i="105"/>
  <c r="AK11" i="105"/>
  <c r="M12" i="108" s="1"/>
  <c r="AL11" i="105"/>
  <c r="AO10" i="105"/>
  <c r="AM10" i="105"/>
  <c r="AL10" i="105"/>
  <c r="AK10" i="105"/>
  <c r="M11" i="108" s="1"/>
  <c r="AN10" i="105"/>
  <c r="AK8" i="105"/>
  <c r="M9" i="108" s="1"/>
  <c r="AL6" i="105"/>
  <c r="N6" i="105"/>
  <c r="O6" i="105" s="1"/>
  <c r="P6" i="105" s="1"/>
  <c r="Q6" i="105" s="1"/>
  <c r="R6" i="105" s="1"/>
  <c r="S6" i="105" s="1"/>
  <c r="T6" i="105" s="1"/>
  <c r="U6" i="105" s="1"/>
  <c r="V6" i="105" s="1"/>
  <c r="W6" i="105" s="1"/>
  <c r="X6" i="105" s="1"/>
  <c r="Y6" i="105" s="1"/>
  <c r="Z6" i="105" s="1"/>
  <c r="AA6" i="105" s="1"/>
  <c r="AB6" i="105" s="1"/>
  <c r="AC6" i="105" s="1"/>
  <c r="AD6" i="105" s="1"/>
  <c r="AE6" i="105" s="1"/>
  <c r="AF6" i="105" s="1"/>
  <c r="AG6" i="105" s="1"/>
  <c r="AH6" i="105" s="1"/>
  <c r="AI6" i="105" s="1"/>
  <c r="AJ6" i="105" s="1"/>
  <c r="H6" i="105"/>
  <c r="I6" i="105" s="1"/>
  <c r="J6" i="105" s="1"/>
  <c r="K6" i="105" s="1"/>
  <c r="L6" i="105" s="1"/>
  <c r="M6" i="105" s="1"/>
  <c r="G6" i="105"/>
  <c r="AO11" i="104"/>
  <c r="AM11" i="104"/>
  <c r="AL11" i="104"/>
  <c r="AK11" i="104"/>
  <c r="L12" i="108" s="1"/>
  <c r="AN11" i="104"/>
  <c r="AO9" i="104"/>
  <c r="AM9" i="104"/>
  <c r="AL9" i="104"/>
  <c r="AK9" i="104"/>
  <c r="L10" i="108" s="1"/>
  <c r="AN9" i="104"/>
  <c r="AK8" i="104"/>
  <c r="L9" i="108" s="1"/>
  <c r="AL6" i="104"/>
  <c r="G6" i="104"/>
  <c r="H6" i="104" s="1"/>
  <c r="I6" i="104" s="1"/>
  <c r="J6" i="104" s="1"/>
  <c r="K6" i="104" s="1"/>
  <c r="L6" i="104" s="1"/>
  <c r="M6" i="104" s="1"/>
  <c r="N6" i="104" s="1"/>
  <c r="O6" i="104" s="1"/>
  <c r="P6" i="104" s="1"/>
  <c r="Q6" i="104" s="1"/>
  <c r="R6" i="104" s="1"/>
  <c r="S6" i="104" s="1"/>
  <c r="T6" i="104" s="1"/>
  <c r="U6" i="104" s="1"/>
  <c r="V6" i="104" s="1"/>
  <c r="W6" i="104" s="1"/>
  <c r="X6" i="104" s="1"/>
  <c r="Y6" i="104" s="1"/>
  <c r="Z6" i="104" s="1"/>
  <c r="AA6" i="104" s="1"/>
  <c r="AB6" i="104" s="1"/>
  <c r="AC6" i="104" s="1"/>
  <c r="AD6" i="104" s="1"/>
  <c r="AE6" i="104" s="1"/>
  <c r="AF6" i="104" s="1"/>
  <c r="AG6" i="104" s="1"/>
  <c r="AH6" i="104" s="1"/>
  <c r="AI6" i="104" s="1"/>
  <c r="AJ6" i="104" s="1"/>
  <c r="AN11" i="103"/>
  <c r="AK11" i="103"/>
  <c r="K12" i="108" s="1"/>
  <c r="AM11" i="103"/>
  <c r="AN10" i="103"/>
  <c r="AL10" i="103"/>
  <c r="AO9" i="103"/>
  <c r="AK8" i="103"/>
  <c r="K9" i="108" s="1"/>
  <c r="AL6" i="103"/>
  <c r="S6" i="103"/>
  <c r="T6" i="103" s="1"/>
  <c r="U6" i="103" s="1"/>
  <c r="V6" i="103" s="1"/>
  <c r="W6" i="103" s="1"/>
  <c r="X6" i="103" s="1"/>
  <c r="Y6" i="103" s="1"/>
  <c r="Z6" i="103" s="1"/>
  <c r="AA6" i="103" s="1"/>
  <c r="AB6" i="103" s="1"/>
  <c r="AC6" i="103" s="1"/>
  <c r="AD6" i="103" s="1"/>
  <c r="AE6" i="103" s="1"/>
  <c r="AF6" i="103" s="1"/>
  <c r="AG6" i="103" s="1"/>
  <c r="AH6" i="103" s="1"/>
  <c r="AI6" i="103" s="1"/>
  <c r="AJ6" i="103" s="1"/>
  <c r="M6" i="103"/>
  <c r="N6" i="103" s="1"/>
  <c r="O6" i="103" s="1"/>
  <c r="P6" i="103" s="1"/>
  <c r="Q6" i="103" s="1"/>
  <c r="R6" i="103" s="1"/>
  <c r="H6" i="103"/>
  <c r="I6" i="103" s="1"/>
  <c r="J6" i="103" s="1"/>
  <c r="K6" i="103" s="1"/>
  <c r="L6" i="103" s="1"/>
  <c r="G6" i="103"/>
  <c r="AN11" i="102"/>
  <c r="AM11" i="102"/>
  <c r="AL11" i="102"/>
  <c r="AO10" i="102"/>
  <c r="AL10" i="102"/>
  <c r="AK8" i="102"/>
  <c r="J9" i="108" s="1"/>
  <c r="AL6" i="102"/>
  <c r="J6" i="102"/>
  <c r="K6" i="102" s="1"/>
  <c r="L6" i="102" s="1"/>
  <c r="M6" i="102" s="1"/>
  <c r="N6" i="102" s="1"/>
  <c r="O6" i="102" s="1"/>
  <c r="P6" i="102" s="1"/>
  <c r="Q6" i="102" s="1"/>
  <c r="R6" i="102" s="1"/>
  <c r="S6" i="102" s="1"/>
  <c r="T6" i="102" s="1"/>
  <c r="U6" i="102" s="1"/>
  <c r="V6" i="102" s="1"/>
  <c r="W6" i="102" s="1"/>
  <c r="X6" i="102" s="1"/>
  <c r="Y6" i="102" s="1"/>
  <c r="Z6" i="102" s="1"/>
  <c r="AA6" i="102" s="1"/>
  <c r="AB6" i="102" s="1"/>
  <c r="AC6" i="102" s="1"/>
  <c r="AD6" i="102" s="1"/>
  <c r="AE6" i="102" s="1"/>
  <c r="AF6" i="102" s="1"/>
  <c r="AG6" i="102" s="1"/>
  <c r="AH6" i="102" s="1"/>
  <c r="AI6" i="102" s="1"/>
  <c r="AJ6" i="102" s="1"/>
  <c r="G6" i="102"/>
  <c r="H6" i="102" s="1"/>
  <c r="I6" i="102" s="1"/>
  <c r="AN10" i="101"/>
  <c r="AO9" i="101"/>
  <c r="AL9" i="101"/>
  <c r="AK8" i="101"/>
  <c r="I9" i="108" s="1"/>
  <c r="AL6" i="101"/>
  <c r="K6" i="101"/>
  <c r="L6" i="101" s="1"/>
  <c r="M6" i="101" s="1"/>
  <c r="N6" i="101" s="1"/>
  <c r="O6" i="101" s="1"/>
  <c r="P6" i="101" s="1"/>
  <c r="Q6" i="101" s="1"/>
  <c r="R6" i="101" s="1"/>
  <c r="S6" i="101" s="1"/>
  <c r="T6" i="101" s="1"/>
  <c r="U6" i="101" s="1"/>
  <c r="V6" i="101" s="1"/>
  <c r="W6" i="101" s="1"/>
  <c r="X6" i="101" s="1"/>
  <c r="Y6" i="101" s="1"/>
  <c r="Z6" i="101" s="1"/>
  <c r="AA6" i="101" s="1"/>
  <c r="AB6" i="101" s="1"/>
  <c r="AC6" i="101" s="1"/>
  <c r="AD6" i="101" s="1"/>
  <c r="AE6" i="101" s="1"/>
  <c r="AF6" i="101" s="1"/>
  <c r="AG6" i="101" s="1"/>
  <c r="AH6" i="101" s="1"/>
  <c r="AI6" i="101" s="1"/>
  <c r="AJ6" i="101" s="1"/>
  <c r="I6" i="101"/>
  <c r="J6" i="101" s="1"/>
  <c r="H6" i="101"/>
  <c r="G6" i="101"/>
  <c r="AN11" i="100"/>
  <c r="AM11" i="100"/>
  <c r="AL11" i="100"/>
  <c r="AO10" i="100"/>
  <c r="AN10" i="100"/>
  <c r="AN9" i="100"/>
  <c r="AM9" i="100"/>
  <c r="AK8" i="100"/>
  <c r="H9" i="108" s="1"/>
  <c r="AL6" i="100"/>
  <c r="M6" i="100"/>
  <c r="N6" i="100" s="1"/>
  <c r="O6" i="100" s="1"/>
  <c r="P6" i="100" s="1"/>
  <c r="Q6" i="100" s="1"/>
  <c r="R6" i="100" s="1"/>
  <c r="S6" i="100" s="1"/>
  <c r="T6" i="100" s="1"/>
  <c r="U6" i="100" s="1"/>
  <c r="V6" i="100" s="1"/>
  <c r="W6" i="100" s="1"/>
  <c r="X6" i="100" s="1"/>
  <c r="Y6" i="100" s="1"/>
  <c r="Z6" i="100" s="1"/>
  <c r="AA6" i="100" s="1"/>
  <c r="AB6" i="100" s="1"/>
  <c r="AC6" i="100" s="1"/>
  <c r="AD6" i="100" s="1"/>
  <c r="AE6" i="100" s="1"/>
  <c r="AF6" i="100" s="1"/>
  <c r="AG6" i="100" s="1"/>
  <c r="AH6" i="100" s="1"/>
  <c r="AI6" i="100" s="1"/>
  <c r="AJ6" i="100" s="1"/>
  <c r="G6" i="100"/>
  <c r="H6" i="100" s="1"/>
  <c r="I6" i="100" s="1"/>
  <c r="J6" i="100" s="1"/>
  <c r="K6" i="100" s="1"/>
  <c r="L6" i="100" s="1"/>
  <c r="AO11" i="99"/>
  <c r="AO10" i="99"/>
  <c r="AM10" i="99"/>
  <c r="AL10" i="99"/>
  <c r="AK10" i="99"/>
  <c r="G11" i="108" s="1"/>
  <c r="AN10" i="99"/>
  <c r="AN9" i="99"/>
  <c r="AM9" i="99"/>
  <c r="AL9" i="99"/>
  <c r="AK8" i="99"/>
  <c r="G9" i="108" s="1"/>
  <c r="AL6" i="99"/>
  <c r="K6" i="99"/>
  <c r="L6" i="99" s="1"/>
  <c r="M6" i="99" s="1"/>
  <c r="N6" i="99" s="1"/>
  <c r="O6" i="99" s="1"/>
  <c r="P6" i="99" s="1"/>
  <c r="Q6" i="99" s="1"/>
  <c r="R6" i="99" s="1"/>
  <c r="S6" i="99" s="1"/>
  <c r="T6" i="99" s="1"/>
  <c r="U6" i="99" s="1"/>
  <c r="V6" i="99" s="1"/>
  <c r="W6" i="99" s="1"/>
  <c r="X6" i="99" s="1"/>
  <c r="Y6" i="99" s="1"/>
  <c r="Z6" i="99" s="1"/>
  <c r="AA6" i="99" s="1"/>
  <c r="AB6" i="99" s="1"/>
  <c r="AC6" i="99" s="1"/>
  <c r="AD6" i="99" s="1"/>
  <c r="AE6" i="99" s="1"/>
  <c r="AF6" i="99" s="1"/>
  <c r="AG6" i="99" s="1"/>
  <c r="AH6" i="99" s="1"/>
  <c r="AI6" i="99" s="1"/>
  <c r="AJ6" i="99" s="1"/>
  <c r="G6" i="99"/>
  <c r="H6" i="99" s="1"/>
  <c r="I6" i="99" s="1"/>
  <c r="J6" i="99" s="1"/>
  <c r="AM11" i="98"/>
  <c r="AL11" i="98"/>
  <c r="AO11" i="98"/>
  <c r="AM9" i="98"/>
  <c r="AL9" i="98"/>
  <c r="AO9" i="98"/>
  <c r="AK8" i="98"/>
  <c r="F9" i="108" s="1"/>
  <c r="AL6" i="98"/>
  <c r="I6" i="98"/>
  <c r="J6" i="98" s="1"/>
  <c r="K6" i="98" s="1"/>
  <c r="L6" i="98" s="1"/>
  <c r="M6" i="98" s="1"/>
  <c r="N6" i="98" s="1"/>
  <c r="O6" i="98" s="1"/>
  <c r="P6" i="98" s="1"/>
  <c r="Q6" i="98" s="1"/>
  <c r="R6" i="98" s="1"/>
  <c r="S6" i="98" s="1"/>
  <c r="T6" i="98" s="1"/>
  <c r="U6" i="98" s="1"/>
  <c r="V6" i="98" s="1"/>
  <c r="W6" i="98" s="1"/>
  <c r="X6" i="98" s="1"/>
  <c r="Y6" i="98" s="1"/>
  <c r="Z6" i="98" s="1"/>
  <c r="AA6" i="98" s="1"/>
  <c r="AB6" i="98" s="1"/>
  <c r="AC6" i="98" s="1"/>
  <c r="AD6" i="98" s="1"/>
  <c r="AE6" i="98" s="1"/>
  <c r="AF6" i="98" s="1"/>
  <c r="AG6" i="98" s="1"/>
  <c r="AH6" i="98" s="1"/>
  <c r="AI6" i="98" s="1"/>
  <c r="AJ6" i="98" s="1"/>
  <c r="G6" i="98"/>
  <c r="H6" i="98" s="1"/>
  <c r="AO11" i="97"/>
  <c r="AN11" i="97"/>
  <c r="AK11" i="97"/>
  <c r="E12" i="108" s="1"/>
  <c r="AM10" i="97"/>
  <c r="AL10" i="97"/>
  <c r="AO10" i="97"/>
  <c r="AK9" i="97"/>
  <c r="E10" i="108" s="1"/>
  <c r="AK8" i="97"/>
  <c r="E9" i="108" s="1"/>
  <c r="AL6" i="97"/>
  <c r="G6" i="97"/>
  <c r="H6" i="97" s="1"/>
  <c r="I6" i="97" s="1"/>
  <c r="J6" i="97" s="1"/>
  <c r="K6" i="97" s="1"/>
  <c r="L6" i="97" s="1"/>
  <c r="M6" i="97" s="1"/>
  <c r="N6" i="97" s="1"/>
  <c r="O6" i="97" s="1"/>
  <c r="P6" i="97" s="1"/>
  <c r="Q6" i="97" s="1"/>
  <c r="R6" i="97" s="1"/>
  <c r="S6" i="97" s="1"/>
  <c r="T6" i="97" s="1"/>
  <c r="U6" i="97" s="1"/>
  <c r="V6" i="97" s="1"/>
  <c r="W6" i="97" s="1"/>
  <c r="X6" i="97" s="1"/>
  <c r="Y6" i="97" s="1"/>
  <c r="Z6" i="97" s="1"/>
  <c r="AA6" i="97" s="1"/>
  <c r="AB6" i="97" s="1"/>
  <c r="AC6" i="97" s="1"/>
  <c r="AD6" i="97" s="1"/>
  <c r="AE6" i="97" s="1"/>
  <c r="AF6" i="97" s="1"/>
  <c r="AG6" i="97" s="1"/>
  <c r="AH6" i="97" s="1"/>
  <c r="AI6" i="97" s="1"/>
  <c r="AJ6" i="97" s="1"/>
  <c r="R20" i="96"/>
  <c r="Q20" i="96"/>
  <c r="R19" i="96"/>
  <c r="Q19" i="96"/>
  <c r="R18" i="96"/>
  <c r="Q18" i="96"/>
  <c r="R17" i="96"/>
  <c r="Q17" i="96"/>
  <c r="R16" i="96"/>
  <c r="Q16" i="96"/>
  <c r="R15" i="96"/>
  <c r="Q15" i="96"/>
  <c r="R14" i="96"/>
  <c r="Q14" i="96"/>
  <c r="R13" i="96"/>
  <c r="Q13" i="96"/>
  <c r="R12" i="96"/>
  <c r="Q12" i="96"/>
  <c r="R11" i="96"/>
  <c r="Q11" i="96"/>
  <c r="R10" i="96"/>
  <c r="Q10" i="96"/>
  <c r="R9" i="96"/>
  <c r="Q9" i="96"/>
  <c r="R8" i="96"/>
  <c r="Q8" i="96"/>
  <c r="R7" i="96"/>
  <c r="Q7" i="96"/>
  <c r="AE8" i="71" l="1"/>
  <c r="BG8" i="71"/>
  <c r="BG9" i="71"/>
  <c r="BG9" i="69"/>
  <c r="BG8" i="69"/>
  <c r="AE7" i="68"/>
  <c r="AG7" i="68" s="1"/>
  <c r="AH7" i="68" s="1"/>
  <c r="AE10" i="68"/>
  <c r="AE8" i="68"/>
  <c r="BG9" i="68"/>
  <c r="BG7" i="68"/>
  <c r="BI7" i="68" s="1"/>
  <c r="BJ7" i="68" s="1"/>
  <c r="BG8" i="68"/>
  <c r="BG7" i="69"/>
  <c r="BI7" i="69" s="1"/>
  <c r="BJ7" i="69" s="1"/>
  <c r="BK8" i="71"/>
  <c r="AG8" i="71"/>
  <c r="BK10" i="69"/>
  <c r="AG10" i="69"/>
  <c r="BK9" i="71"/>
  <c r="AG9" i="71"/>
  <c r="BK8" i="69"/>
  <c r="AG8" i="69"/>
  <c r="BK10" i="71"/>
  <c r="AG10" i="71"/>
  <c r="AE9" i="68"/>
  <c r="BK9" i="69"/>
  <c r="AG9" i="69"/>
  <c r="BI6" i="59"/>
  <c r="BI6" i="60"/>
  <c r="Q22" i="96"/>
  <c r="R22" i="96"/>
  <c r="AG6" i="28"/>
  <c r="BM6" i="28" s="1"/>
  <c r="BI6" i="28"/>
  <c r="AM10" i="98"/>
  <c r="AL10" i="98"/>
  <c r="AO10" i="98"/>
  <c r="AK10" i="98"/>
  <c r="F11" i="108" s="1"/>
  <c r="AN10" i="98"/>
  <c r="AL11" i="99"/>
  <c r="AN11" i="99"/>
  <c r="AK11" i="99"/>
  <c r="G12" i="108" s="1"/>
  <c r="AM11" i="99"/>
  <c r="AM9" i="97"/>
  <c r="AL9" i="97"/>
  <c r="AN9" i="97"/>
  <c r="AO9" i="97"/>
  <c r="AM11" i="97"/>
  <c r="AL11" i="97"/>
  <c r="AM11" i="101"/>
  <c r="AL11" i="101"/>
  <c r="AO9" i="102"/>
  <c r="AK9" i="102"/>
  <c r="J10" i="108" s="1"/>
  <c r="AL9" i="102"/>
  <c r="AN9" i="102"/>
  <c r="AN9" i="98"/>
  <c r="AO9" i="99"/>
  <c r="AM10" i="100"/>
  <c r="AK10" i="100"/>
  <c r="AM9" i="101"/>
  <c r="AN9" i="101"/>
  <c r="AO10" i="101"/>
  <c r="AK10" i="101"/>
  <c r="AM10" i="101"/>
  <c r="AK11" i="101"/>
  <c r="I12" i="108" s="1"/>
  <c r="AM9" i="102"/>
  <c r="AL9" i="105"/>
  <c r="AN9" i="105"/>
  <c r="AM9" i="105"/>
  <c r="AO9" i="105"/>
  <c r="AK9" i="105"/>
  <c r="M10" i="108" s="1"/>
  <c r="AN10" i="97"/>
  <c r="AN11" i="98"/>
  <c r="R8" i="108"/>
  <c r="P9" i="108"/>
  <c r="AK10" i="97"/>
  <c r="E11" i="108" s="1"/>
  <c r="AK9" i="98"/>
  <c r="F10" i="108" s="1"/>
  <c r="AK11" i="98"/>
  <c r="F12" i="108" s="1"/>
  <c r="AK9" i="99"/>
  <c r="G10" i="108" s="1"/>
  <c r="AO9" i="100"/>
  <c r="AK9" i="100"/>
  <c r="AL9" i="100"/>
  <c r="AL10" i="100"/>
  <c r="AK9" i="101"/>
  <c r="I10" i="108" s="1"/>
  <c r="AL10" i="101"/>
  <c r="AN11" i="101"/>
  <c r="AM10" i="102"/>
  <c r="AK10" i="102"/>
  <c r="J11" i="108" s="1"/>
  <c r="AN10" i="102"/>
  <c r="AM9" i="103"/>
  <c r="AN9" i="103"/>
  <c r="AL9" i="103"/>
  <c r="AK9" i="103"/>
  <c r="K10" i="108" s="1"/>
  <c r="AO11" i="101"/>
  <c r="AO10" i="103"/>
  <c r="AK10" i="103"/>
  <c r="K11" i="108" s="1"/>
  <c r="AO11" i="103"/>
  <c r="AL10" i="104"/>
  <c r="AM10" i="104"/>
  <c r="AK10" i="104"/>
  <c r="L11" i="108" s="1"/>
  <c r="AN10" i="104"/>
  <c r="AO11" i="100"/>
  <c r="AK11" i="100"/>
  <c r="H12" i="108" s="1"/>
  <c r="AO11" i="102"/>
  <c r="AK11" i="102"/>
  <c r="J12" i="108" s="1"/>
  <c r="AM10" i="103"/>
  <c r="AL11" i="103"/>
  <c r="AO10" i="104"/>
  <c r="AO10" i="106"/>
  <c r="Q9" i="108"/>
  <c r="AO11" i="105"/>
  <c r="AK10" i="106"/>
  <c r="N11" i="108" s="1"/>
  <c r="AM10" i="106"/>
  <c r="AL10" i="107"/>
  <c r="AO10" i="107"/>
  <c r="AK10" i="107"/>
  <c r="O11" i="108" s="1"/>
  <c r="AM9" i="107"/>
  <c r="AM11" i="107"/>
  <c r="BI9" i="71" l="1"/>
  <c r="BO9" i="71"/>
  <c r="BI8" i="71"/>
  <c r="BO8" i="71"/>
  <c r="BO8" i="69"/>
  <c r="BI8" i="69"/>
  <c r="BI9" i="69"/>
  <c r="BO9" i="69"/>
  <c r="BK10" i="68"/>
  <c r="AG10" i="68"/>
  <c r="BI8" i="68"/>
  <c r="BO8" i="68"/>
  <c r="AH10" i="71"/>
  <c r="BM10" i="71"/>
  <c r="AH8" i="71"/>
  <c r="BM8" i="71"/>
  <c r="H36" i="114"/>
  <c r="I36" i="114" s="1"/>
  <c r="BM9" i="69"/>
  <c r="AH9" i="69"/>
  <c r="BI9" i="68"/>
  <c r="BO9" i="68"/>
  <c r="BK9" i="68"/>
  <c r="AG9" i="68"/>
  <c r="AH9" i="71"/>
  <c r="BM9" i="71"/>
  <c r="H35" i="114"/>
  <c r="BM8" i="69"/>
  <c r="AH8" i="69"/>
  <c r="BM10" i="69"/>
  <c r="AH10" i="69"/>
  <c r="BK8" i="68"/>
  <c r="AG8" i="68"/>
  <c r="I11" i="108"/>
  <c r="P12" i="108"/>
  <c r="T10" i="108"/>
  <c r="S10" i="108"/>
  <c r="H11" i="108"/>
  <c r="P11" i="108" s="1"/>
  <c r="U10" i="108"/>
  <c r="H10" i="108"/>
  <c r="P10" i="108" s="1"/>
  <c r="BJ8" i="71" l="1"/>
  <c r="BQ8" i="71"/>
  <c r="BJ9" i="71"/>
  <c r="BQ9" i="71"/>
  <c r="BJ9" i="69"/>
  <c r="BQ9" i="69"/>
  <c r="BQ8" i="69"/>
  <c r="BJ8" i="69"/>
  <c r="BM10" i="68"/>
  <c r="AH10" i="68"/>
  <c r="BM8" i="68"/>
  <c r="AH8" i="68"/>
  <c r="BJ9" i="68"/>
  <c r="BQ9" i="68"/>
  <c r="AH9" i="68"/>
  <c r="BM9" i="68"/>
  <c r="I35" i="114"/>
  <c r="I37" i="114" s="1"/>
  <c r="H37" i="114"/>
  <c r="BQ8" i="68"/>
  <c r="BJ8" i="68"/>
  <c r="R10" i="108"/>
  <c r="BS8" i="71" l="1"/>
  <c r="BT8" i="71" s="1"/>
  <c r="BR8" i="71"/>
  <c r="BS9" i="71"/>
  <c r="BT9" i="71" s="1"/>
  <c r="BR9" i="71"/>
  <c r="BS8" i="69"/>
  <c r="BT8" i="69" s="1"/>
  <c r="BR8" i="69"/>
  <c r="BS9" i="69"/>
  <c r="BT9" i="69" s="1"/>
  <c r="BR9" i="69"/>
  <c r="BR9" i="68"/>
  <c r="BS9" i="68"/>
  <c r="BT9" i="68" s="1"/>
  <c r="BS8" i="68"/>
  <c r="BT8" i="68" s="1"/>
  <c r="BR8" i="68"/>
  <c r="H8" i="93"/>
  <c r="I8" i="93"/>
  <c r="H9" i="93"/>
  <c r="I9" i="93"/>
  <c r="H7" i="93"/>
  <c r="I7" i="93"/>
  <c r="D9" i="11"/>
  <c r="D8" i="11"/>
  <c r="D7" i="11"/>
  <c r="E7" i="11"/>
  <c r="J7" i="5"/>
  <c r="K7" i="5"/>
  <c r="J8" i="5"/>
  <c r="K8" i="5"/>
  <c r="J9" i="5"/>
  <c r="K9" i="5"/>
  <c r="J10" i="5"/>
  <c r="K10" i="5"/>
  <c r="J11" i="5"/>
  <c r="K11" i="5"/>
  <c r="J12" i="5"/>
  <c r="K12" i="5"/>
  <c r="J13" i="5"/>
  <c r="K13" i="5"/>
  <c r="J14" i="5"/>
  <c r="K14" i="5"/>
  <c r="J15" i="5"/>
  <c r="K15" i="5"/>
  <c r="J16" i="5"/>
  <c r="K16" i="5"/>
  <c r="J17" i="5"/>
  <c r="K17" i="5"/>
  <c r="J18" i="5"/>
  <c r="K18" i="5"/>
  <c r="J19" i="5"/>
  <c r="K19" i="5"/>
  <c r="J20" i="5"/>
  <c r="K20" i="5"/>
  <c r="J21" i="5"/>
  <c r="K21" i="5"/>
  <c r="J22" i="5"/>
  <c r="K22" i="5"/>
  <c r="J23" i="5"/>
  <c r="K23" i="5"/>
  <c r="J24" i="5"/>
  <c r="K24" i="5"/>
  <c r="J25" i="5"/>
  <c r="K25" i="5"/>
  <c r="J26" i="5"/>
  <c r="K26" i="5"/>
  <c r="J27" i="5"/>
  <c r="K27" i="5"/>
  <c r="J28" i="5"/>
  <c r="K28" i="5"/>
  <c r="J29" i="5"/>
  <c r="K29" i="5"/>
  <c r="J30" i="5"/>
  <c r="K30" i="5"/>
  <c r="J31" i="5"/>
  <c r="K31" i="5"/>
  <c r="J32" i="5"/>
  <c r="K32" i="5"/>
  <c r="J33" i="5"/>
  <c r="K33" i="5"/>
  <c r="J34" i="5"/>
  <c r="K34" i="5"/>
  <c r="J35" i="5"/>
  <c r="K35" i="5"/>
  <c r="J36" i="5"/>
  <c r="K36" i="5"/>
  <c r="J37" i="5"/>
  <c r="K37" i="5"/>
  <c r="J38" i="5"/>
  <c r="K38" i="5"/>
  <c r="J39" i="5"/>
  <c r="K39" i="5"/>
  <c r="J40" i="5"/>
  <c r="K40" i="5"/>
  <c r="K6" i="5" l="1"/>
  <c r="J6" i="5"/>
  <c r="E5" i="88" l="1"/>
  <c r="E5" i="81"/>
  <c r="D4" i="54"/>
  <c r="D4" i="56"/>
  <c r="E5" i="76"/>
  <c r="D3" i="74"/>
  <c r="D3" i="75"/>
  <c r="D4" i="73"/>
  <c r="D4" i="51"/>
  <c r="D4" i="52"/>
  <c r="J12" i="112" l="1"/>
  <c r="J13" i="112"/>
  <c r="J14" i="112"/>
  <c r="J15" i="112"/>
  <c r="J16" i="112"/>
  <c r="J17" i="112"/>
  <c r="J18" i="112"/>
  <c r="J19" i="112"/>
  <c r="J20" i="112"/>
  <c r="J21" i="112"/>
  <c r="J22" i="112"/>
  <c r="J23" i="112"/>
  <c r="N12" i="112"/>
  <c r="N13" i="112"/>
  <c r="N14" i="112"/>
  <c r="N15" i="112"/>
  <c r="N16" i="112"/>
  <c r="N17" i="112"/>
  <c r="N18" i="112"/>
  <c r="N19" i="112"/>
  <c r="N20" i="112"/>
  <c r="N21" i="112"/>
  <c r="N22" i="112"/>
  <c r="N23" i="112"/>
  <c r="R12" i="112"/>
  <c r="R13" i="112"/>
  <c r="R14" i="112"/>
  <c r="R15" i="112"/>
  <c r="R16" i="112"/>
  <c r="R17" i="112"/>
  <c r="R18" i="112"/>
  <c r="R19" i="112"/>
  <c r="R20" i="112"/>
  <c r="R21" i="112"/>
  <c r="R22" i="112"/>
  <c r="R23" i="112"/>
  <c r="R24" i="112"/>
  <c r="V12" i="112"/>
  <c r="V14" i="112"/>
  <c r="V15" i="112"/>
  <c r="V16" i="112"/>
  <c r="V17" i="112"/>
  <c r="V18" i="112"/>
  <c r="V19" i="112"/>
  <c r="V20" i="112"/>
  <c r="V21" i="112"/>
  <c r="V22" i="112"/>
  <c r="V23" i="112"/>
  <c r="Z12" i="112"/>
  <c r="Z13" i="112"/>
  <c r="Z14" i="112"/>
  <c r="Z15" i="112"/>
  <c r="Z16" i="112"/>
  <c r="Z17" i="112"/>
  <c r="Z18" i="112"/>
  <c r="Z19" i="112"/>
  <c r="Z20" i="112"/>
  <c r="Z21" i="112"/>
  <c r="Z22" i="112"/>
  <c r="Z23" i="112"/>
  <c r="AD12" i="112"/>
  <c r="AD13" i="112"/>
  <c r="AD14" i="112"/>
  <c r="AD15" i="112"/>
  <c r="AD16" i="112"/>
  <c r="AD17" i="112"/>
  <c r="AD18" i="112"/>
  <c r="AD19" i="112"/>
  <c r="AD20" i="112"/>
  <c r="AD21" i="112"/>
  <c r="AD22" i="112"/>
  <c r="AD23" i="112"/>
  <c r="AH12" i="112"/>
  <c r="AH13" i="112"/>
  <c r="AH14" i="112"/>
  <c r="AH15" i="112"/>
  <c r="AH16" i="112"/>
  <c r="AH17" i="112"/>
  <c r="AH18" i="112"/>
  <c r="AH19" i="112"/>
  <c r="AH20" i="112"/>
  <c r="AH21" i="112"/>
  <c r="AH22" i="112"/>
  <c r="AH23" i="112"/>
  <c r="AL12" i="112"/>
  <c r="AL13" i="112"/>
  <c r="AL14" i="112"/>
  <c r="AL15" i="112"/>
  <c r="AL16" i="112"/>
  <c r="AL17" i="112"/>
  <c r="AL18" i="112"/>
  <c r="AL19" i="112"/>
  <c r="AL20" i="112"/>
  <c r="AL21" i="112"/>
  <c r="AL22" i="112"/>
  <c r="AL23" i="112"/>
  <c r="AP12" i="112"/>
  <c r="AP13" i="112"/>
  <c r="AP14" i="112"/>
  <c r="AP15" i="112"/>
  <c r="AP16" i="112"/>
  <c r="AP17" i="112"/>
  <c r="AP18" i="112"/>
  <c r="AP19" i="112"/>
  <c r="AP20" i="112"/>
  <c r="AP21" i="112"/>
  <c r="AP22" i="112"/>
  <c r="AP23" i="112"/>
  <c r="AT12" i="112"/>
  <c r="AT13" i="112"/>
  <c r="AT14" i="112"/>
  <c r="AT15" i="112"/>
  <c r="AT16" i="112"/>
  <c r="AT17" i="112"/>
  <c r="AT18" i="112"/>
  <c r="AT19" i="112"/>
  <c r="AT20" i="112"/>
  <c r="AT21" i="112"/>
  <c r="AT22" i="112"/>
  <c r="AT23" i="112"/>
  <c r="AX12" i="112"/>
  <c r="AX13" i="112"/>
  <c r="AX14" i="112"/>
  <c r="AX15" i="112"/>
  <c r="AX16" i="112"/>
  <c r="AX17" i="112"/>
  <c r="AX18" i="112"/>
  <c r="AX19" i="112"/>
  <c r="AX20" i="112"/>
  <c r="AX21" i="112"/>
  <c r="AX22" i="112"/>
  <c r="AX23" i="112"/>
  <c r="BB12" i="112"/>
  <c r="BB13" i="112"/>
  <c r="BB14" i="112"/>
  <c r="BB15" i="112"/>
  <c r="BB16" i="112"/>
  <c r="BB17" i="112"/>
  <c r="BB18" i="112"/>
  <c r="BB19" i="112"/>
  <c r="BB20" i="112"/>
  <c r="BB21" i="112"/>
  <c r="BB22" i="112"/>
  <c r="BB23" i="112"/>
  <c r="BF12" i="112"/>
  <c r="BF13" i="112"/>
  <c r="BF14" i="112"/>
  <c r="BF15" i="112"/>
  <c r="BF16" i="112"/>
  <c r="BF17" i="112"/>
  <c r="BF18" i="112"/>
  <c r="BF19" i="112"/>
  <c r="BF20" i="112"/>
  <c r="BF21" i="112"/>
  <c r="BF22" i="112"/>
  <c r="BF23" i="112"/>
  <c r="F12" i="112"/>
  <c r="F13" i="112"/>
  <c r="F14" i="112"/>
  <c r="F15" i="112"/>
  <c r="F16" i="112"/>
  <c r="F17" i="112"/>
  <c r="F18" i="112"/>
  <c r="F19" i="112"/>
  <c r="F20" i="112"/>
  <c r="F21" i="112"/>
  <c r="F22" i="112"/>
  <c r="F23" i="112"/>
  <c r="BP7" i="59"/>
  <c r="J11" i="112" s="1"/>
  <c r="BP7" i="60"/>
  <c r="N11" i="112" s="1"/>
  <c r="BP7" i="62"/>
  <c r="R11" i="112" s="1"/>
  <c r="BP7" i="64"/>
  <c r="V11" i="112" s="1"/>
  <c r="BP7" i="65"/>
  <c r="Z11" i="112" s="1"/>
  <c r="BP7" i="66"/>
  <c r="AD11" i="112" s="1"/>
  <c r="BP7" i="63"/>
  <c r="AH11" i="112" s="1"/>
  <c r="BP7" i="61"/>
  <c r="AL11" i="112" s="1"/>
  <c r="BP7" i="67"/>
  <c r="AP11" i="112" s="1"/>
  <c r="BP7" i="70"/>
  <c r="AT11" i="112" s="1"/>
  <c r="BP7" i="69"/>
  <c r="AX11" i="112" s="1"/>
  <c r="BP7" i="68"/>
  <c r="BB11" i="112" s="1"/>
  <c r="BP7" i="71"/>
  <c r="BF11" i="112" s="1"/>
  <c r="BP7" i="28"/>
  <c r="F11" i="112" s="1"/>
  <c r="J12" i="109"/>
  <c r="J13" i="109"/>
  <c r="J14" i="109"/>
  <c r="J15" i="109"/>
  <c r="J16" i="109"/>
  <c r="J17" i="109"/>
  <c r="J18" i="109"/>
  <c r="J19" i="109"/>
  <c r="J20" i="109"/>
  <c r="J21" i="109"/>
  <c r="J22" i="109"/>
  <c r="J23" i="109"/>
  <c r="J24" i="109"/>
  <c r="J25" i="109"/>
  <c r="N12" i="109"/>
  <c r="N13" i="109"/>
  <c r="N14" i="109"/>
  <c r="N15" i="109"/>
  <c r="N16" i="109"/>
  <c r="N17" i="109"/>
  <c r="N18" i="109"/>
  <c r="N19" i="109"/>
  <c r="N20" i="109"/>
  <c r="N21" i="109"/>
  <c r="N22" i="109"/>
  <c r="N23" i="109"/>
  <c r="N24" i="109"/>
  <c r="N25" i="109"/>
  <c r="R12" i="109"/>
  <c r="R13" i="109"/>
  <c r="R14" i="109"/>
  <c r="R15" i="109"/>
  <c r="R16" i="109"/>
  <c r="R17" i="109"/>
  <c r="R18" i="109"/>
  <c r="R19" i="109"/>
  <c r="R20" i="109"/>
  <c r="R21" i="109"/>
  <c r="R22" i="109"/>
  <c r="R23" i="109"/>
  <c r="R24" i="109"/>
  <c r="R25" i="109"/>
  <c r="V12" i="109"/>
  <c r="V13" i="109"/>
  <c r="V14" i="109"/>
  <c r="V15" i="109"/>
  <c r="V16" i="109"/>
  <c r="V17" i="109"/>
  <c r="V18" i="109"/>
  <c r="V19" i="109"/>
  <c r="V20" i="109"/>
  <c r="V21" i="109"/>
  <c r="V22" i="109"/>
  <c r="V23" i="109"/>
  <c r="V24" i="109"/>
  <c r="V25" i="109"/>
  <c r="Z12" i="109"/>
  <c r="Z13" i="109"/>
  <c r="Z14" i="109"/>
  <c r="Z15" i="109"/>
  <c r="Z16" i="109"/>
  <c r="Z17" i="109"/>
  <c r="Z18" i="109"/>
  <c r="Z19" i="109"/>
  <c r="Z20" i="109"/>
  <c r="Z21" i="109"/>
  <c r="Z22" i="109"/>
  <c r="Z23" i="109"/>
  <c r="Z24" i="109"/>
  <c r="Z25" i="109"/>
  <c r="AD12" i="109"/>
  <c r="AD13" i="109"/>
  <c r="AD14" i="109"/>
  <c r="AD15" i="109"/>
  <c r="AD16" i="109"/>
  <c r="AD17" i="109"/>
  <c r="AD18" i="109"/>
  <c r="AD19" i="109"/>
  <c r="AD20" i="109"/>
  <c r="AD21" i="109"/>
  <c r="AD22" i="109"/>
  <c r="AD23" i="109"/>
  <c r="AD24" i="109"/>
  <c r="AD25" i="109"/>
  <c r="AH12" i="109"/>
  <c r="AH13" i="109"/>
  <c r="AH14" i="109"/>
  <c r="AH15" i="109"/>
  <c r="AH16" i="109"/>
  <c r="AH17" i="109"/>
  <c r="AH18" i="109"/>
  <c r="AH19" i="109"/>
  <c r="AH20" i="109"/>
  <c r="AH21" i="109"/>
  <c r="AH22" i="109"/>
  <c r="AH23" i="109"/>
  <c r="AH24" i="109"/>
  <c r="AH25" i="109"/>
  <c r="AL12" i="109"/>
  <c r="AL13" i="109"/>
  <c r="AL14" i="109"/>
  <c r="AL15" i="109"/>
  <c r="AL16" i="109"/>
  <c r="AL17" i="109"/>
  <c r="AL18" i="109"/>
  <c r="AL19" i="109"/>
  <c r="AL20" i="109"/>
  <c r="AL21" i="109"/>
  <c r="AL22" i="109"/>
  <c r="AL23" i="109"/>
  <c r="AL24" i="109"/>
  <c r="AL25" i="109"/>
  <c r="AP12" i="109"/>
  <c r="AP13" i="109"/>
  <c r="AP14" i="109"/>
  <c r="AP15" i="109"/>
  <c r="AP16" i="109"/>
  <c r="AP17" i="109"/>
  <c r="AP18" i="109"/>
  <c r="AP19" i="109"/>
  <c r="AP20" i="109"/>
  <c r="AP21" i="109"/>
  <c r="AP22" i="109"/>
  <c r="AP23" i="109"/>
  <c r="AP24" i="109"/>
  <c r="AP25" i="109"/>
  <c r="AT12" i="109"/>
  <c r="AT13" i="109"/>
  <c r="AT14" i="109"/>
  <c r="AT15" i="109"/>
  <c r="AT16" i="109"/>
  <c r="AT17" i="109"/>
  <c r="AT18" i="109"/>
  <c r="AT19" i="109"/>
  <c r="AT20" i="109"/>
  <c r="AT21" i="109"/>
  <c r="AT22" i="109"/>
  <c r="AT23" i="109"/>
  <c r="AT24" i="109"/>
  <c r="AT25" i="109"/>
  <c r="AX12" i="109"/>
  <c r="AX13" i="109"/>
  <c r="AX14" i="109"/>
  <c r="AX15" i="109"/>
  <c r="AX16" i="109"/>
  <c r="AX17" i="109"/>
  <c r="AX18" i="109"/>
  <c r="AX19" i="109"/>
  <c r="AX20" i="109"/>
  <c r="AX21" i="109"/>
  <c r="AX22" i="109"/>
  <c r="AX23" i="109"/>
  <c r="AX24" i="109"/>
  <c r="AX25" i="109"/>
  <c r="BB12" i="109"/>
  <c r="BB13" i="109"/>
  <c r="BB14" i="109"/>
  <c r="BB15" i="109"/>
  <c r="BB16" i="109"/>
  <c r="BB17" i="109"/>
  <c r="BB18" i="109"/>
  <c r="BB19" i="109"/>
  <c r="BB20" i="109"/>
  <c r="BB21" i="109"/>
  <c r="BB22" i="109"/>
  <c r="BB23" i="109"/>
  <c r="BB24" i="109"/>
  <c r="BB25" i="109"/>
  <c r="BF12" i="109"/>
  <c r="BF13" i="109"/>
  <c r="BF14" i="109"/>
  <c r="BF15" i="109"/>
  <c r="BF16" i="109"/>
  <c r="BF17" i="109"/>
  <c r="BF18" i="109"/>
  <c r="BF19" i="109"/>
  <c r="BF20" i="109"/>
  <c r="BF21" i="109"/>
  <c r="BF22" i="109"/>
  <c r="BF23" i="109"/>
  <c r="BF24" i="109"/>
  <c r="BF25" i="109"/>
  <c r="F14" i="109"/>
  <c r="F15" i="109"/>
  <c r="F16" i="109"/>
  <c r="F17" i="109"/>
  <c r="F18" i="109"/>
  <c r="F19" i="109"/>
  <c r="F20" i="109"/>
  <c r="F21" i="109"/>
  <c r="F22" i="109"/>
  <c r="F23" i="109"/>
  <c r="F24" i="109"/>
  <c r="F25" i="109"/>
  <c r="BL7" i="59"/>
  <c r="BL7" i="60"/>
  <c r="BL7" i="62"/>
  <c r="BL7" i="64"/>
  <c r="BL7" i="65"/>
  <c r="BL7" i="66"/>
  <c r="BL7" i="63"/>
  <c r="BL7" i="61"/>
  <c r="BL7" i="67"/>
  <c r="BL7" i="70"/>
  <c r="BL7" i="69"/>
  <c r="AX11" i="109" s="1"/>
  <c r="BL7" i="68"/>
  <c r="BB11" i="109" s="1"/>
  <c r="BL7" i="71"/>
  <c r="BF11" i="109" s="1"/>
  <c r="BL7" i="28"/>
  <c r="N10" i="90"/>
  <c r="E38" i="90"/>
  <c r="E4" i="94"/>
  <c r="E4" i="93"/>
  <c r="E4" i="11"/>
  <c r="F11" i="109" l="1"/>
  <c r="AT11" i="109"/>
  <c r="AD11" i="109"/>
  <c r="N11" i="109"/>
  <c r="AP11" i="109"/>
  <c r="Z11" i="109"/>
  <c r="J11" i="109"/>
  <c r="AL11" i="109"/>
  <c r="V11" i="109"/>
  <c r="AH11" i="109"/>
  <c r="R11" i="109"/>
  <c r="F8" i="90"/>
  <c r="E41" i="90"/>
  <c r="L36" i="90"/>
  <c r="D36" i="90"/>
  <c r="L33" i="90"/>
  <c r="D33" i="90"/>
  <c r="E35" i="90" l="1"/>
  <c r="D35" i="90"/>
  <c r="O35" i="90"/>
  <c r="L35" i="90"/>
  <c r="O32" i="90"/>
  <c r="L32" i="90"/>
  <c r="D32" i="90"/>
  <c r="F32" i="90"/>
  <c r="Q19" i="90"/>
  <c r="O19" i="90"/>
  <c r="G44" i="54"/>
  <c r="Y44" i="54" s="1"/>
  <c r="Z44" i="54" s="1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G43" i="56"/>
  <c r="L43" i="56" s="1"/>
  <c r="H43" i="56"/>
  <c r="I43" i="56"/>
  <c r="J43" i="56"/>
  <c r="K43" i="56"/>
  <c r="N43" i="56"/>
  <c r="I41" i="94" l="1"/>
  <c r="J41" i="94"/>
  <c r="G41" i="11"/>
  <c r="E41" i="113" s="1"/>
  <c r="F41" i="11"/>
  <c r="F41" i="93" s="1"/>
  <c r="E41" i="11"/>
  <c r="C41" i="62" s="1"/>
  <c r="D41" i="11" l="1"/>
  <c r="F41" i="94"/>
  <c r="E44" i="51"/>
  <c r="C41" i="28"/>
  <c r="E41" i="94"/>
  <c r="H41" i="94" s="1"/>
  <c r="C41" i="71"/>
  <c r="C41" i="67"/>
  <c r="C41" i="65"/>
  <c r="C41" i="59"/>
  <c r="G41" i="93"/>
  <c r="C41" i="68"/>
  <c r="C41" i="61"/>
  <c r="C41" i="64"/>
  <c r="C41" i="70"/>
  <c r="C41" i="66"/>
  <c r="C41" i="60"/>
  <c r="E40" i="74"/>
  <c r="E40" i="75"/>
  <c r="E44" i="54"/>
  <c r="E43" i="56"/>
  <c r="E41" i="73"/>
  <c r="E41" i="93"/>
  <c r="G41" i="94"/>
  <c r="C41" i="69"/>
  <c r="C41" i="63"/>
  <c r="E43" i="52"/>
  <c r="D41" i="71"/>
  <c r="D41" i="113" l="1"/>
  <c r="D45" i="112"/>
  <c r="D45" i="110"/>
  <c r="D45" i="109"/>
  <c r="D43" i="106"/>
  <c r="D43" i="102"/>
  <c r="D43" i="98"/>
  <c r="D44" i="108"/>
  <c r="D43" i="105"/>
  <c r="D43" i="101"/>
  <c r="D43" i="97"/>
  <c r="D43" i="104"/>
  <c r="D43" i="100"/>
  <c r="D43" i="103"/>
  <c r="D43" i="107"/>
  <c r="D43" i="99"/>
  <c r="D43" i="56"/>
  <c r="D41" i="73"/>
  <c r="D44" i="54"/>
  <c r="D40" i="74"/>
  <c r="D40" i="75"/>
  <c r="B41" i="59"/>
  <c r="B41" i="65"/>
  <c r="B41" i="67"/>
  <c r="B41" i="71"/>
  <c r="B41" i="60"/>
  <c r="B41" i="66"/>
  <c r="B41" i="70"/>
  <c r="B41" i="28"/>
  <c r="D41" i="93"/>
  <c r="D41" i="94"/>
  <c r="D44" i="51"/>
  <c r="Y44" i="51" s="1"/>
  <c r="Z44" i="51" s="1"/>
  <c r="B41" i="64"/>
  <c r="B41" i="68"/>
  <c r="B41" i="62"/>
  <c r="B41" i="63"/>
  <c r="B41" i="69"/>
  <c r="D43" i="52"/>
  <c r="B41" i="61"/>
  <c r="M43" i="56"/>
  <c r="BE45" i="109"/>
  <c r="N18" i="56"/>
  <c r="AK43" i="99" l="1"/>
  <c r="G44" i="108" s="1"/>
  <c r="AO43" i="99"/>
  <c r="AN43" i="99"/>
  <c r="AL43" i="99"/>
  <c r="AM43" i="99"/>
  <c r="AL43" i="107"/>
  <c r="AK43" i="107"/>
  <c r="O44" i="108" s="1"/>
  <c r="AN43" i="107"/>
  <c r="AO43" i="107"/>
  <c r="AM43" i="107"/>
  <c r="AN43" i="97"/>
  <c r="AM43" i="97"/>
  <c r="AO43" i="97"/>
  <c r="AK43" i="97"/>
  <c r="E44" i="108" s="1"/>
  <c r="AL43" i="97"/>
  <c r="AK43" i="98"/>
  <c r="F44" i="108" s="1"/>
  <c r="AL43" i="98"/>
  <c r="AO43" i="98"/>
  <c r="AN43" i="98"/>
  <c r="AM43" i="98"/>
  <c r="AN43" i="103"/>
  <c r="AM43" i="103"/>
  <c r="AK43" i="103"/>
  <c r="K44" i="108" s="1"/>
  <c r="AL43" i="103"/>
  <c r="AO43" i="103"/>
  <c r="AK43" i="101"/>
  <c r="AM43" i="101"/>
  <c r="AN43" i="101"/>
  <c r="AO43" i="101"/>
  <c r="AL43" i="101"/>
  <c r="I44" i="108" s="1"/>
  <c r="AM43" i="102"/>
  <c r="AN43" i="102"/>
  <c r="AL43" i="102"/>
  <c r="AO43" i="102"/>
  <c r="AK43" i="102"/>
  <c r="J44" i="108" s="1"/>
  <c r="AL43" i="104"/>
  <c r="AK43" i="104"/>
  <c r="L44" i="108" s="1"/>
  <c r="AO43" i="104"/>
  <c r="AN43" i="104"/>
  <c r="AM43" i="104"/>
  <c r="H41" i="93"/>
  <c r="I41" i="93"/>
  <c r="AM43" i="100"/>
  <c r="AL43" i="100"/>
  <c r="AN43" i="100"/>
  <c r="AO43" i="100"/>
  <c r="AK43" i="100"/>
  <c r="AM43" i="105"/>
  <c r="AK43" i="105"/>
  <c r="M44" i="108" s="1"/>
  <c r="AL43" i="105"/>
  <c r="AN43" i="105"/>
  <c r="AO43" i="105"/>
  <c r="AL43" i="106"/>
  <c r="AN43" i="106"/>
  <c r="AM43" i="106"/>
  <c r="AO43" i="106"/>
  <c r="AK43" i="106"/>
  <c r="N44" i="108" s="1"/>
  <c r="N40" i="56"/>
  <c r="N41" i="56"/>
  <c r="N42" i="56"/>
  <c r="H44" i="108" l="1"/>
  <c r="P44" i="108"/>
  <c r="BE45" i="112"/>
  <c r="BG45" i="109" l="1"/>
  <c r="BE45" i="110"/>
  <c r="BH45" i="109"/>
  <c r="BF45" i="110"/>
  <c r="BH45" i="112" l="1"/>
  <c r="BG45" i="112"/>
  <c r="J8" i="94"/>
  <c r="J9" i="94"/>
  <c r="J10" i="94"/>
  <c r="J11" i="94"/>
  <c r="J12" i="94"/>
  <c r="J13" i="94"/>
  <c r="J14" i="94"/>
  <c r="J15" i="94"/>
  <c r="J16" i="94"/>
  <c r="J17" i="94"/>
  <c r="J18" i="94"/>
  <c r="J19" i="94"/>
  <c r="J20" i="94"/>
  <c r="J21" i="94"/>
  <c r="J22" i="94"/>
  <c r="J23" i="94"/>
  <c r="J24" i="94"/>
  <c r="J25" i="94"/>
  <c r="J26" i="94"/>
  <c r="J27" i="94"/>
  <c r="J28" i="94"/>
  <c r="J29" i="94"/>
  <c r="J30" i="94"/>
  <c r="J31" i="94"/>
  <c r="J32" i="94"/>
  <c r="J33" i="94"/>
  <c r="J34" i="94"/>
  <c r="J35" i="94"/>
  <c r="J36" i="94"/>
  <c r="J37" i="94"/>
  <c r="J38" i="94"/>
  <c r="J39" i="94"/>
  <c r="J40" i="94"/>
  <c r="J7" i="94"/>
  <c r="I8" i="94"/>
  <c r="I9" i="94"/>
  <c r="I10" i="94"/>
  <c r="I11" i="94"/>
  <c r="I12" i="94"/>
  <c r="I13" i="94"/>
  <c r="I14" i="94"/>
  <c r="I15" i="94"/>
  <c r="I16" i="94"/>
  <c r="I17" i="94"/>
  <c r="I18" i="94"/>
  <c r="I19" i="94"/>
  <c r="I20" i="94"/>
  <c r="I21" i="94"/>
  <c r="I22" i="94"/>
  <c r="I23" i="94"/>
  <c r="I24" i="94"/>
  <c r="I25" i="94"/>
  <c r="I26" i="94"/>
  <c r="I27" i="94"/>
  <c r="I28" i="94"/>
  <c r="I29" i="94"/>
  <c r="I30" i="94"/>
  <c r="I31" i="94"/>
  <c r="I32" i="94"/>
  <c r="I33" i="94"/>
  <c r="I34" i="94"/>
  <c r="I35" i="94"/>
  <c r="I36" i="94"/>
  <c r="I37" i="94"/>
  <c r="I38" i="94"/>
  <c r="I39" i="94"/>
  <c r="I40" i="94"/>
  <c r="I7" i="94"/>
  <c r="G7" i="11"/>
  <c r="G7" i="94" s="1"/>
  <c r="D8" i="94"/>
  <c r="D9" i="94"/>
  <c r="D7" i="94"/>
  <c r="D7" i="93"/>
  <c r="D8" i="93"/>
  <c r="D9" i="93"/>
  <c r="BH45" i="110" l="1"/>
  <c r="S40" i="74" s="1"/>
  <c r="AL40" i="74" s="1"/>
  <c r="BG45" i="110"/>
  <c r="S40" i="75" s="1"/>
  <c r="G7" i="93"/>
  <c r="F12" i="90" l="1"/>
  <c r="F10" i="90"/>
  <c r="F9" i="90"/>
  <c r="F7" i="90"/>
  <c r="D41" i="68" l="1"/>
  <c r="D41" i="69"/>
  <c r="D41" i="70"/>
  <c r="D41" i="67"/>
  <c r="D41" i="61"/>
  <c r="D41" i="63"/>
  <c r="D41" i="66"/>
  <c r="D41" i="65"/>
  <c r="D41" i="64"/>
  <c r="D41" i="62"/>
  <c r="D41" i="60"/>
  <c r="D41" i="59"/>
  <c r="D41" i="28"/>
  <c r="AG45" i="109" l="1"/>
  <c r="AW45" i="109"/>
  <c r="M45" i="109"/>
  <c r="AC45" i="109"/>
  <c r="AS45" i="109"/>
  <c r="Q45" i="109"/>
  <c r="I45" i="109"/>
  <c r="Y45" i="109"/>
  <c r="AO45" i="109"/>
  <c r="U45" i="109"/>
  <c r="AK45" i="109"/>
  <c r="BA45" i="109"/>
  <c r="D7" i="70"/>
  <c r="D7" i="71"/>
  <c r="D7" i="69"/>
  <c r="D7" i="68"/>
  <c r="K33" i="89" l="1"/>
  <c r="Y45" i="112" l="1"/>
  <c r="BA45" i="112"/>
  <c r="AW45" i="112"/>
  <c r="Q45" i="112"/>
  <c r="AK45" i="112"/>
  <c r="I45" i="112"/>
  <c r="AO45" i="112"/>
  <c r="AC45" i="112"/>
  <c r="E45" i="112"/>
  <c r="AG45" i="112"/>
  <c r="M45" i="112"/>
  <c r="AS45" i="112"/>
  <c r="U45" i="112"/>
  <c r="H40" i="56"/>
  <c r="I40" i="56"/>
  <c r="J40" i="56"/>
  <c r="K40" i="56"/>
  <c r="H41" i="56"/>
  <c r="I41" i="56"/>
  <c r="J41" i="56"/>
  <c r="K41" i="56"/>
  <c r="H42" i="56"/>
  <c r="I42" i="56"/>
  <c r="J42" i="56"/>
  <c r="K42" i="56"/>
  <c r="G40" i="56"/>
  <c r="G41" i="56"/>
  <c r="G42" i="56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K45" i="109" l="1"/>
  <c r="I45" i="110"/>
  <c r="AE45" i="109"/>
  <c r="AC45" i="110"/>
  <c r="AM45" i="109"/>
  <c r="AK45" i="110"/>
  <c r="AA45" i="109"/>
  <c r="Y45" i="110"/>
  <c r="AI45" i="109"/>
  <c r="AG45" i="110"/>
  <c r="O45" i="109"/>
  <c r="M45" i="110"/>
  <c r="S45" i="109"/>
  <c r="Q45" i="110"/>
  <c r="W45" i="109"/>
  <c r="U45" i="110"/>
  <c r="AQ45" i="109"/>
  <c r="AO45" i="110"/>
  <c r="AU45" i="109"/>
  <c r="AS45" i="110"/>
  <c r="AY45" i="109"/>
  <c r="AW45" i="110"/>
  <c r="BC45" i="109"/>
  <c r="BA45" i="110"/>
  <c r="BD45" i="109"/>
  <c r="AZ45" i="109"/>
  <c r="AR45" i="109"/>
  <c r="AV45" i="109"/>
  <c r="AJ45" i="109"/>
  <c r="AF45" i="109"/>
  <c r="AN45" i="109"/>
  <c r="AB45" i="109"/>
  <c r="L45" i="109"/>
  <c r="P45" i="109"/>
  <c r="T45" i="109"/>
  <c r="X45" i="109"/>
  <c r="AT45" i="110"/>
  <c r="J45" i="110"/>
  <c r="AL45" i="110"/>
  <c r="AX45" i="110"/>
  <c r="Z45" i="110"/>
  <c r="AH45" i="110"/>
  <c r="F45" i="110"/>
  <c r="AD45" i="110"/>
  <c r="V45" i="110"/>
  <c r="N45" i="110"/>
  <c r="AP45" i="110"/>
  <c r="R45" i="110"/>
  <c r="BB45" i="110"/>
  <c r="AV45" i="110" l="1"/>
  <c r="P40" i="74" s="1"/>
  <c r="AI40" i="74" s="1"/>
  <c r="AR45" i="112"/>
  <c r="AQ45" i="112"/>
  <c r="AN45" i="112"/>
  <c r="AM45" i="112"/>
  <c r="P45" i="112"/>
  <c r="O45" i="112"/>
  <c r="AJ45" i="112"/>
  <c r="AI45" i="112"/>
  <c r="BD45" i="112"/>
  <c r="BC45" i="112"/>
  <c r="X45" i="112"/>
  <c r="W45" i="112"/>
  <c r="AB45" i="112"/>
  <c r="AA45" i="112"/>
  <c r="AV45" i="112"/>
  <c r="AU45" i="112"/>
  <c r="T45" i="112"/>
  <c r="S45" i="112"/>
  <c r="AF45" i="112"/>
  <c r="AE45" i="112"/>
  <c r="AZ45" i="112"/>
  <c r="AY45" i="112"/>
  <c r="L45" i="112"/>
  <c r="K45" i="112"/>
  <c r="H45" i="112"/>
  <c r="G45" i="112"/>
  <c r="AU45" i="110" l="1"/>
  <c r="P40" i="75" s="1"/>
  <c r="L45" i="110"/>
  <c r="G40" i="74" s="1"/>
  <c r="Z40" i="74" s="1"/>
  <c r="K45" i="110"/>
  <c r="G40" i="75" s="1"/>
  <c r="P45" i="110"/>
  <c r="H40" i="74" s="1"/>
  <c r="AA40" i="74" s="1"/>
  <c r="O45" i="110"/>
  <c r="H40" i="75" s="1"/>
  <c r="AJ45" i="110"/>
  <c r="M40" i="74" s="1"/>
  <c r="AF40" i="74" s="1"/>
  <c r="AI45" i="110"/>
  <c r="M40" i="75" s="1"/>
  <c r="X45" i="110"/>
  <c r="J40" i="74" s="1"/>
  <c r="W45" i="110"/>
  <c r="J40" i="75" s="1"/>
  <c r="AF45" i="110"/>
  <c r="L40" i="74" s="1"/>
  <c r="AE40" i="74" s="1"/>
  <c r="AE45" i="110"/>
  <c r="L40" i="75" s="1"/>
  <c r="AR45" i="110"/>
  <c r="O40" i="74" s="1"/>
  <c r="AH40" i="74" s="1"/>
  <c r="AQ45" i="110"/>
  <c r="O40" i="75" s="1"/>
  <c r="AB45" i="110"/>
  <c r="K40" i="74" s="1"/>
  <c r="AA45" i="110"/>
  <c r="K40" i="75" s="1"/>
  <c r="AN45" i="110"/>
  <c r="N40" i="74" s="1"/>
  <c r="AG40" i="74" s="1"/>
  <c r="AM45" i="110"/>
  <c r="N40" i="75" s="1"/>
  <c r="T45" i="110"/>
  <c r="I40" i="74" s="1"/>
  <c r="AB40" i="74" s="1"/>
  <c r="S45" i="110"/>
  <c r="I40" i="75" s="1"/>
  <c r="AZ45" i="110"/>
  <c r="Q40" i="74" s="1"/>
  <c r="AJ40" i="74" s="1"/>
  <c r="AY45" i="110"/>
  <c r="Q40" i="75" s="1"/>
  <c r="BD45" i="110"/>
  <c r="R40" i="74" s="1"/>
  <c r="AK40" i="74" s="1"/>
  <c r="BC45" i="110"/>
  <c r="R40" i="75" s="1"/>
  <c r="P7" i="81"/>
  <c r="AD40" i="74" l="1"/>
  <c r="AC40" i="74"/>
  <c r="G10" i="54"/>
  <c r="G12" i="11" l="1"/>
  <c r="E12" i="113" s="1"/>
  <c r="D7" i="73"/>
  <c r="D12" i="71" l="1"/>
  <c r="D12" i="11"/>
  <c r="G12" i="93"/>
  <c r="G12" i="94"/>
  <c r="D12" i="70"/>
  <c r="D12" i="68"/>
  <c r="D12" i="69"/>
  <c r="D12" i="65"/>
  <c r="D12" i="66"/>
  <c r="D12" i="59"/>
  <c r="D12" i="67"/>
  <c r="D12" i="28"/>
  <c r="D12" i="61"/>
  <c r="D12" i="62"/>
  <c r="D12" i="63"/>
  <c r="D12" i="60"/>
  <c r="D12" i="64"/>
  <c r="E11" i="75"/>
  <c r="E14" i="52"/>
  <c r="E15" i="51"/>
  <c r="E12" i="73"/>
  <c r="D12" i="113" l="1"/>
  <c r="D16" i="112"/>
  <c r="D16" i="110"/>
  <c r="D16" i="109"/>
  <c r="D15" i="108"/>
  <c r="D14" i="105"/>
  <c r="D14" i="101"/>
  <c r="D14" i="97"/>
  <c r="D14" i="104"/>
  <c r="D14" i="100"/>
  <c r="D14" i="107"/>
  <c r="D14" i="103"/>
  <c r="D14" i="99"/>
  <c r="D14" i="102"/>
  <c r="D14" i="106"/>
  <c r="D14" i="98"/>
  <c r="D12" i="94"/>
  <c r="D12" i="93"/>
  <c r="E15" i="54"/>
  <c r="D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AL14" i="106" l="1"/>
  <c r="AN14" i="106"/>
  <c r="AO14" i="106"/>
  <c r="AK14" i="106"/>
  <c r="N15" i="108" s="1"/>
  <c r="AM14" i="106"/>
  <c r="AL14" i="107"/>
  <c r="AM14" i="107"/>
  <c r="AO14" i="107"/>
  <c r="AK14" i="107"/>
  <c r="O15" i="108" s="1"/>
  <c r="AN14" i="107"/>
  <c r="AM14" i="101"/>
  <c r="AL14" i="101"/>
  <c r="AN14" i="101"/>
  <c r="AO14" i="101"/>
  <c r="AK14" i="101"/>
  <c r="AN14" i="103"/>
  <c r="AM14" i="103"/>
  <c r="AL14" i="103"/>
  <c r="AO14" i="103"/>
  <c r="AK14" i="103"/>
  <c r="K15" i="108" s="1"/>
  <c r="AL14" i="102"/>
  <c r="AO14" i="102"/>
  <c r="AN14" i="102"/>
  <c r="AM14" i="102"/>
  <c r="AK14" i="102"/>
  <c r="J15" i="108" s="1"/>
  <c r="AO14" i="100"/>
  <c r="AK14" i="100"/>
  <c r="AL14" i="100"/>
  <c r="AM14" i="100"/>
  <c r="AN14" i="100"/>
  <c r="AM14" i="105"/>
  <c r="AL14" i="105"/>
  <c r="AK14" i="105"/>
  <c r="M15" i="108" s="1"/>
  <c r="AN14" i="105"/>
  <c r="AO14" i="105"/>
  <c r="AO14" i="98"/>
  <c r="AK14" i="98"/>
  <c r="F15" i="108" s="1"/>
  <c r="AN14" i="98"/>
  <c r="AL14" i="98"/>
  <c r="AM14" i="98"/>
  <c r="AL14" i="97"/>
  <c r="AO14" i="97"/>
  <c r="AM14" i="97"/>
  <c r="AK14" i="97"/>
  <c r="E15" i="108" s="1"/>
  <c r="AN14" i="97"/>
  <c r="H12" i="93"/>
  <c r="I12" i="93"/>
  <c r="AM14" i="99"/>
  <c r="AO14" i="99"/>
  <c r="AL14" i="99"/>
  <c r="AN14" i="99"/>
  <c r="AK14" i="99"/>
  <c r="G15" i="108" s="1"/>
  <c r="AM14" i="104"/>
  <c r="AN14" i="104"/>
  <c r="AO14" i="104"/>
  <c r="AL14" i="104"/>
  <c r="AK14" i="104"/>
  <c r="L15" i="108" s="1"/>
  <c r="E11" i="74"/>
  <c r="D6" i="75"/>
  <c r="H15" i="108" l="1"/>
  <c r="I15" i="108"/>
  <c r="D7" i="74"/>
  <c r="D8" i="74"/>
  <c r="D11" i="74"/>
  <c r="D6" i="74"/>
  <c r="D7" i="75"/>
  <c r="D8" i="75"/>
  <c r="D11" i="75"/>
  <c r="P15" i="108" l="1"/>
  <c r="D8" i="73"/>
  <c r="D9" i="73"/>
  <c r="D12" i="73"/>
  <c r="R7" i="81" l="1"/>
  <c r="Q7" i="81"/>
  <c r="O7" i="81"/>
  <c r="N7" i="81"/>
  <c r="M7" i="81"/>
  <c r="L7" i="81"/>
  <c r="K7" i="81"/>
  <c r="J7" i="81"/>
  <c r="I7" i="81"/>
  <c r="H7" i="81"/>
  <c r="G7" i="81"/>
  <c r="F7" i="81"/>
  <c r="E7" i="81"/>
  <c r="B12" i="71" l="1"/>
  <c r="B9" i="71"/>
  <c r="B8" i="71"/>
  <c r="B7" i="71"/>
  <c r="B12" i="70"/>
  <c r="B9" i="70"/>
  <c r="B8" i="70"/>
  <c r="B7" i="70"/>
  <c r="B12" i="69"/>
  <c r="B9" i="69"/>
  <c r="B8" i="69"/>
  <c r="B7" i="69"/>
  <c r="B12" i="68"/>
  <c r="B9" i="68"/>
  <c r="B8" i="68"/>
  <c r="B7" i="68"/>
  <c r="B12" i="67"/>
  <c r="B9" i="67"/>
  <c r="B8" i="67"/>
  <c r="B7" i="67"/>
  <c r="B12" i="66"/>
  <c r="B9" i="66"/>
  <c r="B8" i="66"/>
  <c r="B7" i="66"/>
  <c r="B12" i="65"/>
  <c r="B9" i="65"/>
  <c r="B8" i="65"/>
  <c r="B7" i="65"/>
  <c r="B12" i="64"/>
  <c r="B9" i="64"/>
  <c r="B8" i="64"/>
  <c r="B7" i="64"/>
  <c r="B12" i="63"/>
  <c r="B9" i="63"/>
  <c r="B8" i="63"/>
  <c r="B7" i="63"/>
  <c r="B12" i="62"/>
  <c r="B9" i="62"/>
  <c r="B8" i="62"/>
  <c r="B7" i="62"/>
  <c r="B12" i="61"/>
  <c r="B9" i="61"/>
  <c r="B8" i="61"/>
  <c r="B7" i="61"/>
  <c r="B12" i="60"/>
  <c r="B9" i="60"/>
  <c r="B8" i="60"/>
  <c r="B7" i="60"/>
  <c r="B12" i="59"/>
  <c r="B9" i="59"/>
  <c r="B8" i="59"/>
  <c r="B7" i="59"/>
  <c r="E45" i="109" l="1"/>
  <c r="BP6" i="28"/>
  <c r="BP6" i="59"/>
  <c r="BP6" i="60"/>
  <c r="BP6" i="61"/>
  <c r="BP6" i="62"/>
  <c r="BP6" i="63"/>
  <c r="BP6" i="64"/>
  <c r="BP6" i="65"/>
  <c r="BP6" i="66"/>
  <c r="BP6" i="67"/>
  <c r="BP6" i="69"/>
  <c r="BQ6" i="70"/>
  <c r="BP6" i="70"/>
  <c r="BP6" i="71"/>
  <c r="BP6" i="68"/>
  <c r="BK6" i="28"/>
  <c r="BQ6" i="28"/>
  <c r="BO6" i="28"/>
  <c r="BK6" i="59"/>
  <c r="BK6" i="61"/>
  <c r="BK6" i="62"/>
  <c r="BK6" i="63"/>
  <c r="BK6" i="64"/>
  <c r="BK6" i="65"/>
  <c r="BK6" i="66"/>
  <c r="BK6" i="67"/>
  <c r="BK6" i="68"/>
  <c r="BK6" i="69"/>
  <c r="BL6" i="69" s="1"/>
  <c r="BK6" i="70"/>
  <c r="BK6" i="71"/>
  <c r="BK6" i="60"/>
  <c r="BQ6" i="59"/>
  <c r="BO6" i="59"/>
  <c r="BQ6" i="60"/>
  <c r="BO6" i="60"/>
  <c r="BQ6" i="61"/>
  <c r="BO6" i="61"/>
  <c r="BQ6" i="62"/>
  <c r="BO6" i="62"/>
  <c r="BQ6" i="63"/>
  <c r="BO6" i="63"/>
  <c r="BQ6" i="64"/>
  <c r="BO6" i="64"/>
  <c r="BQ6" i="65"/>
  <c r="BO6" i="65"/>
  <c r="BQ6" i="66"/>
  <c r="BO6" i="66"/>
  <c r="BQ6" i="67"/>
  <c r="BO6" i="67"/>
  <c r="BQ6" i="69"/>
  <c r="BO6" i="69"/>
  <c r="BQ6" i="71"/>
  <c r="BO6" i="71"/>
  <c r="BQ6" i="68" l="1"/>
  <c r="BO6" i="70"/>
  <c r="BO6" i="68"/>
  <c r="BL6" i="71"/>
  <c r="BL6" i="67"/>
  <c r="BL6" i="65"/>
  <c r="BL6" i="63"/>
  <c r="BL6" i="61"/>
  <c r="BL6" i="60"/>
  <c r="BL6" i="70"/>
  <c r="BL6" i="68"/>
  <c r="BL6" i="66"/>
  <c r="BL6" i="64"/>
  <c r="BL6" i="62"/>
  <c r="BL6" i="59"/>
  <c r="BL6" i="28"/>
  <c r="G45" i="109" l="1"/>
  <c r="E45" i="110"/>
  <c r="H45" i="109"/>
  <c r="H45" i="110" l="1"/>
  <c r="F40" i="74" s="1"/>
  <c r="G45" i="110"/>
  <c r="F40" i="75" s="1"/>
  <c r="U40" i="75" s="1"/>
  <c r="G10" i="56"/>
  <c r="H10" i="56"/>
  <c r="I10" i="56"/>
  <c r="J10" i="56"/>
  <c r="K10" i="56"/>
  <c r="N10" i="56"/>
  <c r="G11" i="56"/>
  <c r="H11" i="56"/>
  <c r="I11" i="56"/>
  <c r="J11" i="56"/>
  <c r="K11" i="56"/>
  <c r="N11" i="56"/>
  <c r="G12" i="56"/>
  <c r="H12" i="56"/>
  <c r="I12" i="56"/>
  <c r="J12" i="56"/>
  <c r="K12" i="56"/>
  <c r="N12" i="56"/>
  <c r="G13" i="56"/>
  <c r="H13" i="56"/>
  <c r="I13" i="56"/>
  <c r="J13" i="56"/>
  <c r="K13" i="56"/>
  <c r="N13" i="56"/>
  <c r="G14" i="56"/>
  <c r="H14" i="56"/>
  <c r="I14" i="56"/>
  <c r="J14" i="56"/>
  <c r="K14" i="56"/>
  <c r="N14" i="56"/>
  <c r="G15" i="56"/>
  <c r="H15" i="56"/>
  <c r="I15" i="56"/>
  <c r="J15" i="56"/>
  <c r="K15" i="56"/>
  <c r="N15" i="56"/>
  <c r="G16" i="56"/>
  <c r="H16" i="56"/>
  <c r="I16" i="56"/>
  <c r="J16" i="56"/>
  <c r="K16" i="56"/>
  <c r="N16" i="56"/>
  <c r="G17" i="56"/>
  <c r="H17" i="56"/>
  <c r="I17" i="56"/>
  <c r="J17" i="56"/>
  <c r="K17" i="56"/>
  <c r="N17" i="56"/>
  <c r="G18" i="56"/>
  <c r="H18" i="56"/>
  <c r="I18" i="56"/>
  <c r="J18" i="56"/>
  <c r="K18" i="56"/>
  <c r="G19" i="56"/>
  <c r="H19" i="56"/>
  <c r="I19" i="56"/>
  <c r="J19" i="56"/>
  <c r="K19" i="56"/>
  <c r="N19" i="56"/>
  <c r="G20" i="56"/>
  <c r="H20" i="56"/>
  <c r="I20" i="56"/>
  <c r="J20" i="56"/>
  <c r="K20" i="56"/>
  <c r="N20" i="56"/>
  <c r="G21" i="56"/>
  <c r="H21" i="56"/>
  <c r="I21" i="56"/>
  <c r="J21" i="56"/>
  <c r="K21" i="56"/>
  <c r="N21" i="56"/>
  <c r="G22" i="56"/>
  <c r="H22" i="56"/>
  <c r="I22" i="56"/>
  <c r="J22" i="56"/>
  <c r="K22" i="56"/>
  <c r="N22" i="56"/>
  <c r="G23" i="56"/>
  <c r="H23" i="56"/>
  <c r="I23" i="56"/>
  <c r="J23" i="56"/>
  <c r="K23" i="56"/>
  <c r="N23" i="56"/>
  <c r="G24" i="56"/>
  <c r="H24" i="56"/>
  <c r="I24" i="56"/>
  <c r="J24" i="56"/>
  <c r="K24" i="56"/>
  <c r="N24" i="56"/>
  <c r="G25" i="56"/>
  <c r="H25" i="56"/>
  <c r="I25" i="56"/>
  <c r="J25" i="56"/>
  <c r="K25" i="56"/>
  <c r="N25" i="56"/>
  <c r="G26" i="56"/>
  <c r="H26" i="56"/>
  <c r="I26" i="56"/>
  <c r="J26" i="56"/>
  <c r="K26" i="56"/>
  <c r="N26" i="56"/>
  <c r="G27" i="56"/>
  <c r="H27" i="56"/>
  <c r="I27" i="56"/>
  <c r="J27" i="56"/>
  <c r="K27" i="56"/>
  <c r="N27" i="56"/>
  <c r="G28" i="56"/>
  <c r="H28" i="56"/>
  <c r="I28" i="56"/>
  <c r="J28" i="56"/>
  <c r="K28" i="56"/>
  <c r="N28" i="56"/>
  <c r="G29" i="56"/>
  <c r="H29" i="56"/>
  <c r="I29" i="56"/>
  <c r="J29" i="56"/>
  <c r="K29" i="56"/>
  <c r="N29" i="56"/>
  <c r="G30" i="56"/>
  <c r="H30" i="56"/>
  <c r="I30" i="56"/>
  <c r="J30" i="56"/>
  <c r="K30" i="56"/>
  <c r="N30" i="56"/>
  <c r="G31" i="56"/>
  <c r="H31" i="56"/>
  <c r="I31" i="56"/>
  <c r="J31" i="56"/>
  <c r="K31" i="56"/>
  <c r="N31" i="56"/>
  <c r="G32" i="56"/>
  <c r="H32" i="56"/>
  <c r="I32" i="56"/>
  <c r="J32" i="56"/>
  <c r="K32" i="56"/>
  <c r="N32" i="56"/>
  <c r="G33" i="56"/>
  <c r="H33" i="56"/>
  <c r="I33" i="56"/>
  <c r="J33" i="56"/>
  <c r="K33" i="56"/>
  <c r="N33" i="56"/>
  <c r="G34" i="56"/>
  <c r="H34" i="56"/>
  <c r="I34" i="56"/>
  <c r="J34" i="56"/>
  <c r="K34" i="56"/>
  <c r="N34" i="56"/>
  <c r="G35" i="56"/>
  <c r="H35" i="56"/>
  <c r="I35" i="56"/>
  <c r="J35" i="56"/>
  <c r="K35" i="56"/>
  <c r="N35" i="56"/>
  <c r="G36" i="56"/>
  <c r="H36" i="56"/>
  <c r="I36" i="56"/>
  <c r="J36" i="56"/>
  <c r="K36" i="56"/>
  <c r="N36" i="56"/>
  <c r="G37" i="56"/>
  <c r="H37" i="56"/>
  <c r="I37" i="56"/>
  <c r="J37" i="56"/>
  <c r="K37" i="56"/>
  <c r="N37" i="56"/>
  <c r="G38" i="56"/>
  <c r="H38" i="56"/>
  <c r="I38" i="56"/>
  <c r="J38" i="56"/>
  <c r="K38" i="56"/>
  <c r="N38" i="56"/>
  <c r="G39" i="56"/>
  <c r="H39" i="56"/>
  <c r="I39" i="56"/>
  <c r="J39" i="56"/>
  <c r="K39" i="56"/>
  <c r="N39" i="56"/>
  <c r="H9" i="56"/>
  <c r="I9" i="56"/>
  <c r="J9" i="56"/>
  <c r="K9" i="56"/>
  <c r="N9" i="56"/>
  <c r="G9" i="56"/>
  <c r="D14" i="56"/>
  <c r="D11" i="56"/>
  <c r="D10" i="56"/>
  <c r="D9" i="56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D15" i="54"/>
  <c r="D12" i="54"/>
  <c r="D11" i="54"/>
  <c r="Y40" i="74" l="1"/>
  <c r="AN40" i="74" s="1"/>
  <c r="T40" i="74"/>
  <c r="U40" i="74" s="1"/>
  <c r="D14" i="52"/>
  <c r="D11" i="52"/>
  <c r="D10" i="52"/>
  <c r="D9" i="52"/>
  <c r="D15" i="51"/>
  <c r="Y15" i="51" s="1"/>
  <c r="Z15" i="51" s="1"/>
  <c r="D12" i="51"/>
  <c r="D11" i="51"/>
  <c r="D10" i="51"/>
  <c r="B8" i="28" l="1"/>
  <c r="B9" i="28"/>
  <c r="B12" i="28"/>
  <c r="B7" i="28"/>
  <c r="G33" i="11" l="1"/>
  <c r="E33" i="113" s="1"/>
  <c r="G34" i="11"/>
  <c r="E34" i="113" s="1"/>
  <c r="G35" i="11"/>
  <c r="E35" i="113" s="1"/>
  <c r="G36" i="11"/>
  <c r="E36" i="113" s="1"/>
  <c r="G37" i="11"/>
  <c r="E37" i="113" s="1"/>
  <c r="G38" i="11"/>
  <c r="E38" i="113" s="1"/>
  <c r="G39" i="11"/>
  <c r="E39" i="113" s="1"/>
  <c r="G40" i="11"/>
  <c r="F33" i="11"/>
  <c r="F34" i="11"/>
  <c r="F35" i="11"/>
  <c r="F36" i="11"/>
  <c r="F37" i="11"/>
  <c r="F38" i="11"/>
  <c r="F39" i="11"/>
  <c r="F40" i="11"/>
  <c r="E33" i="11"/>
  <c r="E34" i="11"/>
  <c r="E35" i="11"/>
  <c r="E36" i="11"/>
  <c r="E37" i="11"/>
  <c r="E38" i="11"/>
  <c r="E39" i="11"/>
  <c r="E40" i="11"/>
  <c r="D40" i="11" l="1"/>
  <c r="D40" i="94" s="1"/>
  <c r="E40" i="113"/>
  <c r="D40" i="93"/>
  <c r="D42" i="56"/>
  <c r="D43" i="54"/>
  <c r="D40" i="73"/>
  <c r="D39" i="74"/>
  <c r="D42" i="52"/>
  <c r="B40" i="59"/>
  <c r="B40" i="60"/>
  <c r="B40" i="62"/>
  <c r="B40" i="64"/>
  <c r="B40" i="65"/>
  <c r="B40" i="66"/>
  <c r="B40" i="63"/>
  <c r="B40" i="61"/>
  <c r="B40" i="67"/>
  <c r="B40" i="70"/>
  <c r="B40" i="69"/>
  <c r="B40" i="68"/>
  <c r="B40" i="28"/>
  <c r="B40" i="71"/>
  <c r="D43" i="51"/>
  <c r="Y43" i="51" s="1"/>
  <c r="Z43" i="51" s="1"/>
  <c r="D36" i="71"/>
  <c r="D36" i="11"/>
  <c r="D39" i="71"/>
  <c r="D39" i="11"/>
  <c r="D35" i="71"/>
  <c r="D35" i="11"/>
  <c r="D38" i="71"/>
  <c r="D38" i="11"/>
  <c r="D34" i="71"/>
  <c r="D34" i="11"/>
  <c r="D37" i="71"/>
  <c r="D37" i="11"/>
  <c r="D33" i="71"/>
  <c r="D33" i="11"/>
  <c r="D40" i="71"/>
  <c r="F38" i="94"/>
  <c r="F38" i="93"/>
  <c r="F34" i="94"/>
  <c r="F34" i="93"/>
  <c r="F40" i="93"/>
  <c r="F40" i="94"/>
  <c r="F36" i="93"/>
  <c r="F36" i="94"/>
  <c r="F39" i="93"/>
  <c r="F39" i="94"/>
  <c r="F35" i="94"/>
  <c r="F35" i="93"/>
  <c r="F37" i="93"/>
  <c r="F37" i="94"/>
  <c r="F33" i="93"/>
  <c r="F33" i="94"/>
  <c r="E37" i="94"/>
  <c r="H37" i="94" s="1"/>
  <c r="E37" i="93"/>
  <c r="C37" i="59"/>
  <c r="C37" i="62"/>
  <c r="C37" i="65"/>
  <c r="C37" i="63"/>
  <c r="C37" i="67"/>
  <c r="C37" i="69"/>
  <c r="C37" i="71"/>
  <c r="C37" i="60"/>
  <c r="C37" i="64"/>
  <c r="C37" i="66"/>
  <c r="C37" i="61"/>
  <c r="C37" i="70"/>
  <c r="C37" i="68"/>
  <c r="C37" i="28"/>
  <c r="E40" i="93"/>
  <c r="E40" i="94"/>
  <c r="H40" i="94" s="1"/>
  <c r="C40" i="59"/>
  <c r="C40" i="62"/>
  <c r="C40" i="65"/>
  <c r="C40" i="63"/>
  <c r="C40" i="67"/>
  <c r="C40" i="69"/>
  <c r="C40" i="71"/>
  <c r="C40" i="60"/>
  <c r="C40" i="64"/>
  <c r="C40" i="66"/>
  <c r="C40" i="61"/>
  <c r="C40" i="70"/>
  <c r="C40" i="68"/>
  <c r="C40" i="28"/>
  <c r="E36" i="93"/>
  <c r="E36" i="94"/>
  <c r="H36" i="94" s="1"/>
  <c r="E38" i="94"/>
  <c r="H38" i="94" s="1"/>
  <c r="E38" i="93"/>
  <c r="C38" i="59"/>
  <c r="C38" i="60"/>
  <c r="C38" i="62"/>
  <c r="C38" i="64"/>
  <c r="C38" i="65"/>
  <c r="C38" i="66"/>
  <c r="C38" i="63"/>
  <c r="C38" i="61"/>
  <c r="C38" i="67"/>
  <c r="C38" i="70"/>
  <c r="C38" i="69"/>
  <c r="C38" i="68"/>
  <c r="C38" i="71"/>
  <c r="C38" i="28"/>
  <c r="E39" i="93"/>
  <c r="E39" i="94"/>
  <c r="H39" i="94" s="1"/>
  <c r="C39" i="59"/>
  <c r="C39" i="60"/>
  <c r="C39" i="62"/>
  <c r="C39" i="64"/>
  <c r="C39" i="65"/>
  <c r="C39" i="66"/>
  <c r="C39" i="63"/>
  <c r="C39" i="61"/>
  <c r="C39" i="67"/>
  <c r="C39" i="70"/>
  <c r="C39" i="69"/>
  <c r="C39" i="68"/>
  <c r="C39" i="71"/>
  <c r="C39" i="28"/>
  <c r="E35" i="93"/>
  <c r="E35" i="94"/>
  <c r="H35" i="94" s="1"/>
  <c r="E34" i="94"/>
  <c r="H34" i="94" s="1"/>
  <c r="E34" i="93"/>
  <c r="E33" i="93"/>
  <c r="E33" i="94"/>
  <c r="H33" i="94" s="1"/>
  <c r="E42" i="52"/>
  <c r="E43" i="54"/>
  <c r="G40" i="93"/>
  <c r="G40" i="94"/>
  <c r="D40" i="60"/>
  <c r="D40" i="66"/>
  <c r="D40" i="63"/>
  <c r="D40" i="59"/>
  <c r="D40" i="64"/>
  <c r="D40" i="68"/>
  <c r="D40" i="61"/>
  <c r="D40" i="70"/>
  <c r="D40" i="65"/>
  <c r="D40" i="67"/>
  <c r="D40" i="28"/>
  <c r="D40" i="69"/>
  <c r="D40" i="62"/>
  <c r="E42" i="56"/>
  <c r="E39" i="75"/>
  <c r="E40" i="73"/>
  <c r="E39" i="74"/>
  <c r="E43" i="51"/>
  <c r="G36" i="94"/>
  <c r="G36" i="93"/>
  <c r="D36" i="63"/>
  <c r="D36" i="65"/>
  <c r="D36" i="67"/>
  <c r="D36" i="28"/>
  <c r="D36" i="64"/>
  <c r="D36" i="61"/>
  <c r="D36" i="62"/>
  <c r="D36" i="69"/>
  <c r="D36" i="70"/>
  <c r="D36" i="59"/>
  <c r="D36" i="60"/>
  <c r="D36" i="66"/>
  <c r="D36" i="68"/>
  <c r="E35" i="75"/>
  <c r="E41" i="52"/>
  <c r="E42" i="54"/>
  <c r="G39" i="93"/>
  <c r="G39" i="94"/>
  <c r="D39" i="66"/>
  <c r="D39" i="70"/>
  <c r="D39" i="60"/>
  <c r="D39" i="64"/>
  <c r="D39" i="63"/>
  <c r="D39" i="62"/>
  <c r="D39" i="69"/>
  <c r="D39" i="61"/>
  <c r="D39" i="59"/>
  <c r="D39" i="65"/>
  <c r="D39" i="68"/>
  <c r="D39" i="67"/>
  <c r="D39" i="28"/>
  <c r="E41" i="56"/>
  <c r="E39" i="73"/>
  <c r="E38" i="74"/>
  <c r="E38" i="75"/>
  <c r="G35" i="93"/>
  <c r="G35" i="94"/>
  <c r="D35" i="65"/>
  <c r="D35" i="69"/>
  <c r="D35" i="70"/>
  <c r="D35" i="63"/>
  <c r="D35" i="60"/>
  <c r="D35" i="66"/>
  <c r="D35" i="59"/>
  <c r="D35" i="67"/>
  <c r="D35" i="28"/>
  <c r="D35" i="64"/>
  <c r="D35" i="62"/>
  <c r="D35" i="61"/>
  <c r="D35" i="68"/>
  <c r="E34" i="75"/>
  <c r="E40" i="52"/>
  <c r="E41" i="54"/>
  <c r="G38" i="93"/>
  <c r="G38" i="94"/>
  <c r="D38" i="70"/>
  <c r="D38" i="67"/>
  <c r="D38" i="61"/>
  <c r="D38" i="62"/>
  <c r="D38" i="66"/>
  <c r="D38" i="65"/>
  <c r="D38" i="60"/>
  <c r="D38" i="64"/>
  <c r="D38" i="69"/>
  <c r="D38" i="28"/>
  <c r="D38" i="59"/>
  <c r="D38" i="68"/>
  <c r="D38" i="63"/>
  <c r="E40" i="56"/>
  <c r="E37" i="75"/>
  <c r="G34" i="93"/>
  <c r="G34" i="94"/>
  <c r="D34" i="66"/>
  <c r="D34" i="60"/>
  <c r="D34" i="64"/>
  <c r="D34" i="69"/>
  <c r="D34" i="63"/>
  <c r="D34" i="70"/>
  <c r="D34" i="61"/>
  <c r="D34" i="62"/>
  <c r="D34" i="68"/>
  <c r="D34" i="67"/>
  <c r="D34" i="28"/>
  <c r="D34" i="59"/>
  <c r="D34" i="65"/>
  <c r="E33" i="75"/>
  <c r="G37" i="94"/>
  <c r="G37" i="93"/>
  <c r="D37" i="66"/>
  <c r="D37" i="61"/>
  <c r="D37" i="63"/>
  <c r="D37" i="59"/>
  <c r="D37" i="65"/>
  <c r="D37" i="67"/>
  <c r="D37" i="62"/>
  <c r="D37" i="28"/>
  <c r="D37" i="60"/>
  <c r="D37" i="69"/>
  <c r="D37" i="70"/>
  <c r="D37" i="64"/>
  <c r="D37" i="68"/>
  <c r="E36" i="75"/>
  <c r="G33" i="94"/>
  <c r="G33" i="93"/>
  <c r="D33" i="59"/>
  <c r="D33" i="65"/>
  <c r="D33" i="62"/>
  <c r="D33" i="69"/>
  <c r="D33" i="28"/>
  <c r="D33" i="61"/>
  <c r="D33" i="66"/>
  <c r="D33" i="60"/>
  <c r="D33" i="64"/>
  <c r="D33" i="63"/>
  <c r="D33" i="70"/>
  <c r="D33" i="68"/>
  <c r="D33" i="67"/>
  <c r="E32" i="75"/>
  <c r="E42" i="51"/>
  <c r="E41" i="51"/>
  <c r="E38" i="73"/>
  <c r="E37" i="74"/>
  <c r="E38" i="52"/>
  <c r="E39" i="51"/>
  <c r="E36" i="73"/>
  <c r="E39" i="54"/>
  <c r="E35" i="74"/>
  <c r="E39" i="52"/>
  <c r="E40" i="51"/>
  <c r="E37" i="73"/>
  <c r="E40" i="54"/>
  <c r="E36" i="74"/>
  <c r="E38" i="51"/>
  <c r="E37" i="52"/>
  <c r="E35" i="73"/>
  <c r="E38" i="54"/>
  <c r="E34" i="74"/>
  <c r="E37" i="51"/>
  <c r="E36" i="52"/>
  <c r="E34" i="73"/>
  <c r="E37" i="54"/>
  <c r="E33" i="74"/>
  <c r="E35" i="52"/>
  <c r="E36" i="51"/>
  <c r="E33" i="73"/>
  <c r="E36" i="54"/>
  <c r="E32" i="74"/>
  <c r="C36" i="71"/>
  <c r="C36" i="69"/>
  <c r="C36" i="68"/>
  <c r="C36" i="65"/>
  <c r="C36" i="62"/>
  <c r="C36" i="61"/>
  <c r="C36" i="60"/>
  <c r="C36" i="59"/>
  <c r="C36" i="66"/>
  <c r="C36" i="63"/>
  <c r="C36" i="70"/>
  <c r="C36" i="67"/>
  <c r="C36" i="64"/>
  <c r="C35" i="71"/>
  <c r="C35" i="70"/>
  <c r="C35" i="67"/>
  <c r="C35" i="62"/>
  <c r="C35" i="69"/>
  <c r="C35" i="64"/>
  <c r="C35" i="63"/>
  <c r="C35" i="68"/>
  <c r="C35" i="59"/>
  <c r="C35" i="65"/>
  <c r="C35" i="66"/>
  <c r="C35" i="60"/>
  <c r="C35" i="61"/>
  <c r="C33" i="68"/>
  <c r="C33" i="69"/>
  <c r="C33" i="70"/>
  <c r="C33" i="64"/>
  <c r="C33" i="71"/>
  <c r="C33" i="65"/>
  <c r="C33" i="62"/>
  <c r="C33" i="61"/>
  <c r="C33" i="67"/>
  <c r="C33" i="59"/>
  <c r="C33" i="66"/>
  <c r="C33" i="60"/>
  <c r="C33" i="63"/>
  <c r="C34" i="71"/>
  <c r="C34" i="70"/>
  <c r="C34" i="68"/>
  <c r="C34" i="67"/>
  <c r="C34" i="66"/>
  <c r="C34" i="64"/>
  <c r="C34" i="63"/>
  <c r="C34" i="69"/>
  <c r="C34" i="61"/>
  <c r="C34" i="62"/>
  <c r="C34" i="65"/>
  <c r="C34" i="59"/>
  <c r="C34" i="60"/>
  <c r="C35" i="28"/>
  <c r="E37" i="56"/>
  <c r="E38" i="56"/>
  <c r="C34" i="28"/>
  <c r="E36" i="56"/>
  <c r="C36" i="28"/>
  <c r="C33" i="28"/>
  <c r="E39" i="56"/>
  <c r="E35" i="56"/>
  <c r="D39" i="75" l="1"/>
  <c r="H40" i="93"/>
  <c r="I40" i="93"/>
  <c r="D33" i="113"/>
  <c r="D37" i="112"/>
  <c r="D37" i="110"/>
  <c r="D37" i="109"/>
  <c r="D35" i="106"/>
  <c r="D35" i="102"/>
  <c r="D35" i="98"/>
  <c r="D36" i="108"/>
  <c r="D35" i="105"/>
  <c r="D35" i="101"/>
  <c r="D35" i="97"/>
  <c r="D35" i="104"/>
  <c r="D35" i="100"/>
  <c r="D35" i="107"/>
  <c r="D35" i="99"/>
  <c r="D35" i="103"/>
  <c r="D34" i="113"/>
  <c r="D38" i="110"/>
  <c r="D38" i="112"/>
  <c r="D38" i="109"/>
  <c r="D36" i="107"/>
  <c r="D36" i="103"/>
  <c r="D36" i="99"/>
  <c r="D36" i="106"/>
  <c r="D36" i="102"/>
  <c r="D36" i="98"/>
  <c r="D37" i="108"/>
  <c r="D36" i="105"/>
  <c r="D36" i="101"/>
  <c r="D36" i="97"/>
  <c r="D36" i="104"/>
  <c r="D36" i="100"/>
  <c r="D35" i="113"/>
  <c r="D39" i="112"/>
  <c r="D39" i="110"/>
  <c r="D39" i="109"/>
  <c r="D37" i="104"/>
  <c r="D37" i="100"/>
  <c r="D37" i="107"/>
  <c r="D37" i="103"/>
  <c r="D37" i="99"/>
  <c r="D37" i="106"/>
  <c r="D37" i="102"/>
  <c r="D37" i="98"/>
  <c r="D37" i="101"/>
  <c r="D38" i="108"/>
  <c r="D37" i="105"/>
  <c r="D37" i="97"/>
  <c r="D36" i="113"/>
  <c r="D40" i="112"/>
  <c r="D40" i="110"/>
  <c r="D40" i="109"/>
  <c r="D39" i="108"/>
  <c r="D38" i="105"/>
  <c r="D38" i="101"/>
  <c r="D38" i="97"/>
  <c r="D38" i="104"/>
  <c r="D38" i="100"/>
  <c r="D38" i="107"/>
  <c r="D38" i="103"/>
  <c r="D38" i="99"/>
  <c r="D38" i="106"/>
  <c r="D38" i="98"/>
  <c r="D38" i="102"/>
  <c r="D37" i="113"/>
  <c r="D41" i="112"/>
  <c r="D41" i="110"/>
  <c r="D41" i="109"/>
  <c r="D39" i="106"/>
  <c r="D39" i="102"/>
  <c r="D39" i="98"/>
  <c r="D40" i="108"/>
  <c r="D39" i="105"/>
  <c r="D39" i="101"/>
  <c r="D39" i="97"/>
  <c r="D39" i="104"/>
  <c r="D39" i="100"/>
  <c r="D39" i="103"/>
  <c r="D39" i="107"/>
  <c r="D39" i="99"/>
  <c r="D38" i="113"/>
  <c r="D42" i="110"/>
  <c r="D42" i="112"/>
  <c r="D42" i="109"/>
  <c r="D40" i="107"/>
  <c r="D40" i="103"/>
  <c r="D40" i="99"/>
  <c r="D40" i="106"/>
  <c r="D40" i="102"/>
  <c r="D40" i="98"/>
  <c r="D41" i="108"/>
  <c r="D40" i="105"/>
  <c r="D40" i="101"/>
  <c r="D40" i="97"/>
  <c r="D40" i="100"/>
  <c r="D40" i="104"/>
  <c r="D39" i="113"/>
  <c r="D43" i="110"/>
  <c r="D43" i="112"/>
  <c r="D43" i="109"/>
  <c r="D41" i="104"/>
  <c r="D41" i="100"/>
  <c r="D41" i="107"/>
  <c r="D41" i="103"/>
  <c r="D41" i="99"/>
  <c r="D41" i="106"/>
  <c r="D41" i="102"/>
  <c r="D41" i="98"/>
  <c r="D41" i="97"/>
  <c r="D41" i="101"/>
  <c r="D42" i="108"/>
  <c r="D41" i="105"/>
  <c r="D40" i="113"/>
  <c r="D44" i="112"/>
  <c r="D44" i="110"/>
  <c r="D44" i="109"/>
  <c r="D43" i="108"/>
  <c r="D42" i="105"/>
  <c r="D42" i="101"/>
  <c r="D42" i="97"/>
  <c r="D42" i="104"/>
  <c r="D42" i="100"/>
  <c r="D42" i="107"/>
  <c r="D42" i="103"/>
  <c r="D42" i="99"/>
  <c r="D42" i="106"/>
  <c r="D42" i="98"/>
  <c r="D42" i="102"/>
  <c r="BE43" i="109"/>
  <c r="BE42" i="109"/>
  <c r="BE41" i="109"/>
  <c r="BE39" i="109"/>
  <c r="D33" i="94"/>
  <c r="D33" i="93"/>
  <c r="D32" i="75"/>
  <c r="D32" i="74"/>
  <c r="D33" i="73"/>
  <c r="B33" i="71"/>
  <c r="B33" i="70"/>
  <c r="B33" i="69"/>
  <c r="B33" i="68"/>
  <c r="B33" i="67"/>
  <c r="B33" i="66"/>
  <c r="B33" i="65"/>
  <c r="B33" i="64"/>
  <c r="B33" i="63"/>
  <c r="B33" i="62"/>
  <c r="B33" i="61"/>
  <c r="B33" i="60"/>
  <c r="B33" i="59"/>
  <c r="D35" i="56"/>
  <c r="D36" i="54"/>
  <c r="D35" i="52"/>
  <c r="D36" i="51"/>
  <c r="Y36" i="51" s="1"/>
  <c r="Z36" i="51" s="1"/>
  <c r="B33" i="28"/>
  <c r="D34" i="93"/>
  <c r="D34" i="94"/>
  <c r="D33" i="75"/>
  <c r="D33" i="74"/>
  <c r="D34" i="73"/>
  <c r="B34" i="71"/>
  <c r="B34" i="70"/>
  <c r="B34" i="69"/>
  <c r="B34" i="68"/>
  <c r="B34" i="67"/>
  <c r="B34" i="66"/>
  <c r="B34" i="65"/>
  <c r="B34" i="64"/>
  <c r="B34" i="63"/>
  <c r="B34" i="62"/>
  <c r="B34" i="61"/>
  <c r="B34" i="60"/>
  <c r="B34" i="59"/>
  <c r="D36" i="56"/>
  <c r="D37" i="54"/>
  <c r="D37" i="51"/>
  <c r="Y37" i="51" s="1"/>
  <c r="Z37" i="51" s="1"/>
  <c r="D36" i="52"/>
  <c r="B34" i="28"/>
  <c r="D35" i="93"/>
  <c r="D35" i="94"/>
  <c r="D34" i="74"/>
  <c r="D34" i="75"/>
  <c r="D35" i="73"/>
  <c r="B35" i="71"/>
  <c r="B35" i="70"/>
  <c r="B35" i="69"/>
  <c r="B35" i="68"/>
  <c r="B35" i="67"/>
  <c r="B35" i="66"/>
  <c r="B35" i="65"/>
  <c r="B35" i="64"/>
  <c r="B35" i="63"/>
  <c r="B35" i="62"/>
  <c r="B35" i="61"/>
  <c r="B35" i="60"/>
  <c r="B35" i="59"/>
  <c r="D38" i="54"/>
  <c r="D37" i="56"/>
  <c r="D38" i="51"/>
  <c r="Y38" i="51" s="1"/>
  <c r="Z38" i="51" s="1"/>
  <c r="D37" i="52"/>
  <c r="B35" i="28"/>
  <c r="D36" i="93"/>
  <c r="D36" i="94"/>
  <c r="D35" i="75"/>
  <c r="D35" i="74"/>
  <c r="D36" i="73"/>
  <c r="B36" i="71"/>
  <c r="B36" i="70"/>
  <c r="B36" i="69"/>
  <c r="B36" i="68"/>
  <c r="B36" i="67"/>
  <c r="B36" i="66"/>
  <c r="B36" i="65"/>
  <c r="B36" i="64"/>
  <c r="B36" i="63"/>
  <c r="B36" i="62"/>
  <c r="B36" i="61"/>
  <c r="B36" i="60"/>
  <c r="B36" i="59"/>
  <c r="D39" i="54"/>
  <c r="D38" i="56"/>
  <c r="D38" i="52"/>
  <c r="D39" i="51"/>
  <c r="Y39" i="51" s="1"/>
  <c r="Z39" i="51" s="1"/>
  <c r="B36" i="28"/>
  <c r="D37" i="94"/>
  <c r="D37" i="93"/>
  <c r="D40" i="54"/>
  <c r="B37" i="59"/>
  <c r="B37" i="60"/>
  <c r="B37" i="62"/>
  <c r="B37" i="64"/>
  <c r="B37" i="65"/>
  <c r="B37" i="66"/>
  <c r="B37" i="63"/>
  <c r="B37" i="61"/>
  <c r="B37" i="67"/>
  <c r="B37" i="70"/>
  <c r="B37" i="69"/>
  <c r="B37" i="68"/>
  <c r="B37" i="71"/>
  <c r="B37" i="28"/>
  <c r="D36" i="75"/>
  <c r="D36" i="74"/>
  <c r="D37" i="73"/>
  <c r="D39" i="52"/>
  <c r="D40" i="51"/>
  <c r="Y40" i="51" s="1"/>
  <c r="Z40" i="51" s="1"/>
  <c r="D39" i="56"/>
  <c r="D38" i="93"/>
  <c r="D38" i="94"/>
  <c r="D40" i="56"/>
  <c r="D41" i="54"/>
  <c r="D37" i="74"/>
  <c r="D37" i="75"/>
  <c r="B38" i="28"/>
  <c r="B38" i="59"/>
  <c r="B38" i="60"/>
  <c r="B38" i="62"/>
  <c r="B38" i="64"/>
  <c r="B38" i="65"/>
  <c r="B38" i="66"/>
  <c r="B38" i="63"/>
  <c r="B38" i="61"/>
  <c r="B38" i="67"/>
  <c r="B38" i="70"/>
  <c r="B38" i="69"/>
  <c r="B38" i="68"/>
  <c r="B38" i="71"/>
  <c r="D38" i="73"/>
  <c r="D41" i="51"/>
  <c r="Y41" i="51" s="1"/>
  <c r="Z41" i="51" s="1"/>
  <c r="D40" i="52"/>
  <c r="D39" i="93"/>
  <c r="D39" i="94"/>
  <c r="D42" i="54"/>
  <c r="D41" i="56"/>
  <c r="D38" i="74"/>
  <c r="D41" i="52"/>
  <c r="D38" i="75"/>
  <c r="D39" i="73"/>
  <c r="B39" i="59"/>
  <c r="B39" i="60"/>
  <c r="B39" i="62"/>
  <c r="B39" i="64"/>
  <c r="B39" i="65"/>
  <c r="B39" i="66"/>
  <c r="B39" i="63"/>
  <c r="B39" i="61"/>
  <c r="B39" i="67"/>
  <c r="B39" i="70"/>
  <c r="B39" i="69"/>
  <c r="B39" i="68"/>
  <c r="B39" i="71"/>
  <c r="B39" i="28"/>
  <c r="D42" i="51"/>
  <c r="Y42" i="51" s="1"/>
  <c r="Z42" i="51" s="1"/>
  <c r="BA37" i="109"/>
  <c r="L41" i="56"/>
  <c r="BE44" i="109"/>
  <c r="L40" i="56"/>
  <c r="M40" i="56"/>
  <c r="L42" i="56"/>
  <c r="AW41" i="109"/>
  <c r="AO41" i="109"/>
  <c r="AK41" i="109"/>
  <c r="I42" i="109"/>
  <c r="M42" i="109"/>
  <c r="AK42" i="109"/>
  <c r="E43" i="109"/>
  <c r="I43" i="109"/>
  <c r="AG43" i="109"/>
  <c r="AC43" i="109"/>
  <c r="AW44" i="109"/>
  <c r="AS44" i="109"/>
  <c r="I44" i="109"/>
  <c r="BA41" i="109"/>
  <c r="M41" i="109"/>
  <c r="Y41" i="109"/>
  <c r="AC41" i="109"/>
  <c r="E42" i="109"/>
  <c r="Y42" i="109"/>
  <c r="AO42" i="109"/>
  <c r="AO43" i="109"/>
  <c r="AK43" i="109"/>
  <c r="U43" i="109"/>
  <c r="Y43" i="54"/>
  <c r="E44" i="109"/>
  <c r="AK44" i="109"/>
  <c r="AG44" i="109"/>
  <c r="U41" i="109"/>
  <c r="E41" i="109"/>
  <c r="I41" i="109"/>
  <c r="AG42" i="109"/>
  <c r="AW42" i="109"/>
  <c r="AC42" i="109"/>
  <c r="AS42" i="109"/>
  <c r="BA43" i="109"/>
  <c r="AW43" i="109"/>
  <c r="M43" i="109"/>
  <c r="AO44" i="109"/>
  <c r="BA44" i="109"/>
  <c r="AC44" i="109"/>
  <c r="AS41" i="109"/>
  <c r="Q41" i="109"/>
  <c r="AG41" i="109"/>
  <c r="BA42" i="109"/>
  <c r="U42" i="109"/>
  <c r="Q42" i="109"/>
  <c r="Y43" i="109"/>
  <c r="Q43" i="109"/>
  <c r="AS43" i="109"/>
  <c r="Q44" i="109"/>
  <c r="Y44" i="109"/>
  <c r="U44" i="109"/>
  <c r="M44" i="109"/>
  <c r="Y38" i="54"/>
  <c r="Y40" i="54"/>
  <c r="Y37" i="54"/>
  <c r="Z37" i="54" s="1"/>
  <c r="Y36" i="54"/>
  <c r="Z36" i="54" s="1"/>
  <c r="Y42" i="54"/>
  <c r="I40" i="109"/>
  <c r="AS40" i="109"/>
  <c r="Q40" i="109"/>
  <c r="U40" i="109"/>
  <c r="BA40" i="109"/>
  <c r="AG40" i="109"/>
  <c r="AW40" i="109"/>
  <c r="M40" i="109"/>
  <c r="AK40" i="109"/>
  <c r="BE40" i="109"/>
  <c r="AC40" i="109"/>
  <c r="AO40" i="109"/>
  <c r="U37" i="109"/>
  <c r="Q37" i="109"/>
  <c r="M38" i="109"/>
  <c r="AK38" i="109"/>
  <c r="AW38" i="109"/>
  <c r="AK39" i="109"/>
  <c r="M39" i="109"/>
  <c r="AO39" i="109"/>
  <c r="AS39" i="109"/>
  <c r="AC37" i="109"/>
  <c r="AW37" i="109"/>
  <c r="AK37" i="109"/>
  <c r="AG37" i="109"/>
  <c r="Y37" i="109"/>
  <c r="AO38" i="109"/>
  <c r="Q38" i="109"/>
  <c r="AC38" i="109"/>
  <c r="Q39" i="109"/>
  <c r="Y39" i="109"/>
  <c r="AW39" i="109"/>
  <c r="M37" i="109"/>
  <c r="AO37" i="109"/>
  <c r="AS37" i="109"/>
  <c r="BE38" i="109"/>
  <c r="I38" i="109"/>
  <c r="Y38" i="109"/>
  <c r="BA38" i="109"/>
  <c r="I39" i="109"/>
  <c r="AG39" i="109"/>
  <c r="BA39" i="109"/>
  <c r="I37" i="109"/>
  <c r="BE37" i="109"/>
  <c r="AS38" i="109"/>
  <c r="AG38" i="109"/>
  <c r="U38" i="109"/>
  <c r="AC39" i="109"/>
  <c r="U39" i="109"/>
  <c r="AN42" i="99" l="1"/>
  <c r="AK42" i="99"/>
  <c r="G43" i="108" s="1"/>
  <c r="AO42" i="99"/>
  <c r="AM42" i="99"/>
  <c r="AL42" i="99"/>
  <c r="AL42" i="104"/>
  <c r="AM42" i="104"/>
  <c r="AK42" i="104"/>
  <c r="L43" i="108" s="1"/>
  <c r="AN42" i="104"/>
  <c r="AO42" i="104"/>
  <c r="AL41" i="98"/>
  <c r="AK41" i="98"/>
  <c r="F42" i="108" s="1"/>
  <c r="AO41" i="98"/>
  <c r="AN41" i="98"/>
  <c r="AM41" i="98"/>
  <c r="AK40" i="100"/>
  <c r="AN40" i="100"/>
  <c r="AO40" i="100"/>
  <c r="AM40" i="100"/>
  <c r="AL40" i="100"/>
  <c r="AM40" i="99"/>
  <c r="AL40" i="99"/>
  <c r="AK40" i="99"/>
  <c r="G41" i="108" s="1"/>
  <c r="AO40" i="99"/>
  <c r="AN40" i="99"/>
  <c r="AN39" i="103"/>
  <c r="AL39" i="103"/>
  <c r="AM39" i="103"/>
  <c r="AK39" i="103"/>
  <c r="K40" i="108" s="1"/>
  <c r="AO39" i="103"/>
  <c r="AK39" i="101"/>
  <c r="AM39" i="101"/>
  <c r="AL39" i="101"/>
  <c r="AN39" i="101"/>
  <c r="AO39" i="101"/>
  <c r="AN39" i="102"/>
  <c r="AL39" i="102"/>
  <c r="AK39" i="102"/>
  <c r="J40" i="108" s="1"/>
  <c r="AO39" i="102"/>
  <c r="AM39" i="102"/>
  <c r="AN38" i="99"/>
  <c r="AM38" i="99"/>
  <c r="AL38" i="99"/>
  <c r="AK38" i="99"/>
  <c r="G39" i="108" s="1"/>
  <c r="AO38" i="99"/>
  <c r="AK38" i="104"/>
  <c r="L39" i="108" s="1"/>
  <c r="AL38" i="104"/>
  <c r="AM38" i="104"/>
  <c r="AN38" i="104"/>
  <c r="AO38" i="104"/>
  <c r="AL37" i="97"/>
  <c r="AN37" i="97"/>
  <c r="AO37" i="97"/>
  <c r="AK37" i="97"/>
  <c r="E38" i="108" s="1"/>
  <c r="AM37" i="97"/>
  <c r="AL37" i="98"/>
  <c r="AK37" i="98"/>
  <c r="F38" i="108" s="1"/>
  <c r="AM37" i="98"/>
  <c r="AO37" i="98"/>
  <c r="AN37" i="98"/>
  <c r="AM37" i="103"/>
  <c r="AL37" i="103"/>
  <c r="AN37" i="103"/>
  <c r="AO37" i="103"/>
  <c r="AK37" i="103"/>
  <c r="K38" i="108" s="1"/>
  <c r="AM36" i="104"/>
  <c r="AK36" i="104"/>
  <c r="L37" i="108" s="1"/>
  <c r="AL36" i="104"/>
  <c r="AN36" i="104"/>
  <c r="AO36" i="104"/>
  <c r="AM36" i="99"/>
  <c r="AO36" i="99"/>
  <c r="AN36" i="99"/>
  <c r="AK36" i="99"/>
  <c r="G37" i="108" s="1"/>
  <c r="AL36" i="99"/>
  <c r="AK35" i="107"/>
  <c r="O36" i="108" s="1"/>
  <c r="AN35" i="107"/>
  <c r="AO35" i="107"/>
  <c r="AL35" i="107"/>
  <c r="AM35" i="107"/>
  <c r="AM35" i="101"/>
  <c r="AN35" i="101"/>
  <c r="AK35" i="101"/>
  <c r="AL35" i="101"/>
  <c r="AO35" i="101"/>
  <c r="AM35" i="102"/>
  <c r="AN35" i="102"/>
  <c r="AL35" i="102"/>
  <c r="AO35" i="102"/>
  <c r="AK35" i="102"/>
  <c r="J36" i="108" s="1"/>
  <c r="H37" i="93"/>
  <c r="I37" i="93"/>
  <c r="H36" i="93"/>
  <c r="I36" i="93"/>
  <c r="H33" i="93"/>
  <c r="I33" i="93"/>
  <c r="AL42" i="102"/>
  <c r="AO42" i="102"/>
  <c r="AK42" i="102"/>
  <c r="J43" i="108" s="1"/>
  <c r="AN42" i="102"/>
  <c r="AM42" i="102"/>
  <c r="AN42" i="103"/>
  <c r="AM42" i="103"/>
  <c r="AO42" i="103"/>
  <c r="AL42" i="103"/>
  <c r="AK42" i="103"/>
  <c r="K43" i="108" s="1"/>
  <c r="AL42" i="97"/>
  <c r="AM42" i="97"/>
  <c r="AO42" i="97"/>
  <c r="AN42" i="97"/>
  <c r="AK42" i="97"/>
  <c r="E43" i="108" s="1"/>
  <c r="AM41" i="102"/>
  <c r="AO41" i="102"/>
  <c r="AN41" i="102"/>
  <c r="AK41" i="102"/>
  <c r="J42" i="108" s="1"/>
  <c r="AL41" i="102"/>
  <c r="AN41" i="107"/>
  <c r="AO41" i="107"/>
  <c r="AL41" i="107"/>
  <c r="AK41" i="107"/>
  <c r="O42" i="108" s="1"/>
  <c r="AM41" i="107"/>
  <c r="AO40" i="97"/>
  <c r="AM40" i="97"/>
  <c r="AL40" i="97"/>
  <c r="AK40" i="97"/>
  <c r="E41" i="108" s="1"/>
  <c r="AN40" i="97"/>
  <c r="AL40" i="98"/>
  <c r="AN40" i="98"/>
  <c r="AM40" i="98"/>
  <c r="AK40" i="98"/>
  <c r="F41" i="108" s="1"/>
  <c r="AO40" i="98"/>
  <c r="AN40" i="103"/>
  <c r="AK40" i="103"/>
  <c r="K41" i="108" s="1"/>
  <c r="AM40" i="103"/>
  <c r="AO40" i="103"/>
  <c r="AL40" i="103"/>
  <c r="AN39" i="100"/>
  <c r="AO39" i="100"/>
  <c r="AK39" i="100"/>
  <c r="AM39" i="100"/>
  <c r="AL39" i="100"/>
  <c r="AK39" i="105"/>
  <c r="M40" i="108" s="1"/>
  <c r="AL39" i="105"/>
  <c r="AN39" i="105"/>
  <c r="AM39" i="105"/>
  <c r="AO39" i="105"/>
  <c r="AN39" i="106"/>
  <c r="AL39" i="106"/>
  <c r="AO39" i="106"/>
  <c r="AK39" i="106"/>
  <c r="N40" i="108" s="1"/>
  <c r="AM39" i="106"/>
  <c r="AO38" i="102"/>
  <c r="AL38" i="102"/>
  <c r="AM38" i="102"/>
  <c r="AN38" i="102"/>
  <c r="AK38" i="102"/>
  <c r="J39" i="108" s="1"/>
  <c r="AN38" i="103"/>
  <c r="AM38" i="103"/>
  <c r="AL38" i="103"/>
  <c r="AK38" i="103"/>
  <c r="K39" i="108" s="1"/>
  <c r="AO38" i="103"/>
  <c r="AO38" i="97"/>
  <c r="AL38" i="97"/>
  <c r="AM38" i="97"/>
  <c r="AN38" i="97"/>
  <c r="AK38" i="97"/>
  <c r="E39" i="108" s="1"/>
  <c r="P39" i="108" s="1"/>
  <c r="AO37" i="105"/>
  <c r="AM37" i="105"/>
  <c r="AN37" i="105"/>
  <c r="AK37" i="105"/>
  <c r="M38" i="108" s="1"/>
  <c r="AL37" i="105"/>
  <c r="AL37" i="102"/>
  <c r="AO37" i="102"/>
  <c r="AN37" i="102"/>
  <c r="AK37" i="102"/>
  <c r="J38" i="108" s="1"/>
  <c r="AM37" i="102"/>
  <c r="AN37" i="107"/>
  <c r="AO37" i="107"/>
  <c r="AL37" i="107"/>
  <c r="AK37" i="107"/>
  <c r="O38" i="108" s="1"/>
  <c r="AM37" i="107"/>
  <c r="AM36" i="97"/>
  <c r="AL36" i="97"/>
  <c r="AO36" i="97"/>
  <c r="AN36" i="97"/>
  <c r="AK36" i="97"/>
  <c r="E37" i="108" s="1"/>
  <c r="AN36" i="98"/>
  <c r="AO36" i="98"/>
  <c r="AK36" i="98"/>
  <c r="F37" i="108" s="1"/>
  <c r="AM36" i="98"/>
  <c r="AL36" i="98"/>
  <c r="AM36" i="103"/>
  <c r="AN36" i="103"/>
  <c r="AL36" i="103"/>
  <c r="AK36" i="103"/>
  <c r="K37" i="108" s="1"/>
  <c r="AO36" i="103"/>
  <c r="AM35" i="100"/>
  <c r="AL35" i="100"/>
  <c r="AN35" i="100"/>
  <c r="AO35" i="100"/>
  <c r="AK35" i="100"/>
  <c r="H36" i="108" s="1"/>
  <c r="AL35" i="105"/>
  <c r="AN35" i="105"/>
  <c r="AM35" i="105"/>
  <c r="AK35" i="105"/>
  <c r="M36" i="108" s="1"/>
  <c r="AO35" i="105"/>
  <c r="AN35" i="106"/>
  <c r="AM35" i="106"/>
  <c r="AL35" i="106"/>
  <c r="AO35" i="106"/>
  <c r="AK35" i="106"/>
  <c r="N36" i="108" s="1"/>
  <c r="I39" i="93"/>
  <c r="H39" i="93"/>
  <c r="I35" i="93"/>
  <c r="H35" i="93"/>
  <c r="AK42" i="98"/>
  <c r="F43" i="108" s="1"/>
  <c r="AL42" i="98"/>
  <c r="AM42" i="98"/>
  <c r="AN42" i="98"/>
  <c r="AO42" i="98"/>
  <c r="AM42" i="107"/>
  <c r="AN42" i="107"/>
  <c r="AL42" i="107"/>
  <c r="AK42" i="107"/>
  <c r="O43" i="108" s="1"/>
  <c r="AO42" i="107"/>
  <c r="AL42" i="101"/>
  <c r="AN42" i="101"/>
  <c r="AK42" i="101"/>
  <c r="I43" i="108" s="1"/>
  <c r="AM42" i="101"/>
  <c r="AO42" i="101"/>
  <c r="AL41" i="101"/>
  <c r="AO41" i="101"/>
  <c r="AM41" i="101"/>
  <c r="AN41" i="101"/>
  <c r="AK41" i="101"/>
  <c r="I42" i="108" s="1"/>
  <c r="AM41" i="106"/>
  <c r="AL41" i="106"/>
  <c r="AO41" i="106"/>
  <c r="AN41" i="106"/>
  <c r="AK41" i="106"/>
  <c r="N42" i="108" s="1"/>
  <c r="AN41" i="100"/>
  <c r="AM41" i="100"/>
  <c r="AK41" i="100"/>
  <c r="AL41" i="100"/>
  <c r="AO41" i="100"/>
  <c r="AM40" i="101"/>
  <c r="AO40" i="101"/>
  <c r="AL40" i="101"/>
  <c r="AK40" i="101"/>
  <c r="I41" i="108" s="1"/>
  <c r="AN40" i="101"/>
  <c r="AK40" i="102"/>
  <c r="J41" i="108" s="1"/>
  <c r="AN40" i="102"/>
  <c r="AM40" i="102"/>
  <c r="AL40" i="102"/>
  <c r="AO40" i="102"/>
  <c r="AL40" i="107"/>
  <c r="AM40" i="107"/>
  <c r="AO40" i="107"/>
  <c r="AN40" i="107"/>
  <c r="AK40" i="107"/>
  <c r="O41" i="108" s="1"/>
  <c r="AN39" i="99"/>
  <c r="AL39" i="99"/>
  <c r="AM39" i="99"/>
  <c r="AK39" i="99"/>
  <c r="G40" i="108" s="1"/>
  <c r="AO39" i="99"/>
  <c r="AM39" i="104"/>
  <c r="AL39" i="104"/>
  <c r="AK39" i="104"/>
  <c r="L40" i="108" s="1"/>
  <c r="AO39" i="104"/>
  <c r="AN39" i="104"/>
  <c r="AK38" i="98"/>
  <c r="F39" i="108" s="1"/>
  <c r="AL38" i="98"/>
  <c r="AN38" i="98"/>
  <c r="AM38" i="98"/>
  <c r="AO38" i="98"/>
  <c r="AO38" i="107"/>
  <c r="AN38" i="107"/>
  <c r="AL38" i="107"/>
  <c r="AK38" i="107"/>
  <c r="O39" i="108" s="1"/>
  <c r="AM38" i="107"/>
  <c r="AL38" i="101"/>
  <c r="AM38" i="101"/>
  <c r="AN38" i="101"/>
  <c r="AO38" i="101"/>
  <c r="AK38" i="101"/>
  <c r="I39" i="108" s="1"/>
  <c r="AM37" i="106"/>
  <c r="AK37" i="106"/>
  <c r="N38" i="108" s="1"/>
  <c r="AN37" i="106"/>
  <c r="AL37" i="106"/>
  <c r="AO37" i="106"/>
  <c r="AK37" i="100"/>
  <c r="H38" i="108" s="1"/>
  <c r="AL37" i="100"/>
  <c r="AM37" i="100"/>
  <c r="AO37" i="100"/>
  <c r="AN37" i="100"/>
  <c r="AM36" i="101"/>
  <c r="AK36" i="101"/>
  <c r="AL36" i="101"/>
  <c r="AN36" i="101"/>
  <c r="AO36" i="101"/>
  <c r="AK36" i="102"/>
  <c r="J37" i="108" s="1"/>
  <c r="AN36" i="102"/>
  <c r="AL36" i="102"/>
  <c r="AO36" i="102"/>
  <c r="AM36" i="102"/>
  <c r="AN36" i="107"/>
  <c r="AO36" i="107"/>
  <c r="AL36" i="107"/>
  <c r="AK36" i="107"/>
  <c r="O37" i="108" s="1"/>
  <c r="AM36" i="107"/>
  <c r="AM35" i="103"/>
  <c r="AK35" i="103"/>
  <c r="K36" i="108" s="1"/>
  <c r="AN35" i="103"/>
  <c r="AL35" i="103"/>
  <c r="AO35" i="103"/>
  <c r="AO35" i="104"/>
  <c r="AN35" i="104"/>
  <c r="AM35" i="104"/>
  <c r="AL35" i="104"/>
  <c r="AK35" i="104"/>
  <c r="L36" i="108" s="1"/>
  <c r="AO41" i="105"/>
  <c r="AM41" i="105"/>
  <c r="AK41" i="105"/>
  <c r="M42" i="108" s="1"/>
  <c r="AL41" i="105"/>
  <c r="AN41" i="105"/>
  <c r="AO41" i="103"/>
  <c r="AM41" i="103"/>
  <c r="AN41" i="103"/>
  <c r="AK41" i="103"/>
  <c r="K42" i="108" s="1"/>
  <c r="AL41" i="103"/>
  <c r="H38" i="93"/>
  <c r="I38" i="93"/>
  <c r="H34" i="93"/>
  <c r="I34" i="93"/>
  <c r="AM42" i="106"/>
  <c r="AL42" i="106"/>
  <c r="AN42" i="106"/>
  <c r="AK42" i="106"/>
  <c r="N43" i="108" s="1"/>
  <c r="AO42" i="106"/>
  <c r="AN42" i="100"/>
  <c r="AO42" i="100"/>
  <c r="AK42" i="100"/>
  <c r="AM42" i="100"/>
  <c r="AL42" i="100"/>
  <c r="AM42" i="105"/>
  <c r="AL42" i="105"/>
  <c r="AK42" i="105"/>
  <c r="M43" i="108" s="1"/>
  <c r="AO42" i="105"/>
  <c r="AN42" i="105"/>
  <c r="AN41" i="97"/>
  <c r="AL41" i="97"/>
  <c r="AO41" i="97"/>
  <c r="AK41" i="97"/>
  <c r="E42" i="108" s="1"/>
  <c r="AM41" i="97"/>
  <c r="AO41" i="99"/>
  <c r="AM41" i="99"/>
  <c r="AL41" i="99"/>
  <c r="AN41" i="99"/>
  <c r="AK41" i="99"/>
  <c r="G42" i="108" s="1"/>
  <c r="AO41" i="104"/>
  <c r="AK41" i="104"/>
  <c r="L42" i="108" s="1"/>
  <c r="AN41" i="104"/>
  <c r="AL41" i="104"/>
  <c r="AM41" i="104"/>
  <c r="AM40" i="104"/>
  <c r="AK40" i="104"/>
  <c r="L41" i="108" s="1"/>
  <c r="AL40" i="104"/>
  <c r="AN40" i="104"/>
  <c r="AO40" i="104"/>
  <c r="AK40" i="105"/>
  <c r="M41" i="108" s="1"/>
  <c r="AO40" i="105"/>
  <c r="AN40" i="105"/>
  <c r="AM40" i="105"/>
  <c r="AL40" i="105"/>
  <c r="AO40" i="106"/>
  <c r="AL40" i="106"/>
  <c r="AN40" i="106"/>
  <c r="AM40" i="106"/>
  <c r="AK40" i="106"/>
  <c r="N41" i="108" s="1"/>
  <c r="AN39" i="107"/>
  <c r="AO39" i="107"/>
  <c r="AL39" i="107"/>
  <c r="AK39" i="107"/>
  <c r="O40" i="108" s="1"/>
  <c r="AM39" i="107"/>
  <c r="AN39" i="97"/>
  <c r="AL39" i="97"/>
  <c r="AM39" i="97"/>
  <c r="AO39" i="97"/>
  <c r="AK39" i="97"/>
  <c r="E40" i="108" s="1"/>
  <c r="AK39" i="98"/>
  <c r="F40" i="108" s="1"/>
  <c r="AL39" i="98"/>
  <c r="AO39" i="98"/>
  <c r="AN39" i="98"/>
  <c r="AM39" i="98"/>
  <c r="AO38" i="106"/>
  <c r="AL38" i="106"/>
  <c r="AK38" i="106"/>
  <c r="N39" i="108" s="1"/>
  <c r="AN38" i="106"/>
  <c r="AM38" i="106"/>
  <c r="AO38" i="100"/>
  <c r="AN38" i="100"/>
  <c r="AL38" i="100"/>
  <c r="AK38" i="100"/>
  <c r="H39" i="108" s="1"/>
  <c r="AM38" i="100"/>
  <c r="AL38" i="105"/>
  <c r="AK38" i="105"/>
  <c r="M39" i="108" s="1"/>
  <c r="AO38" i="105"/>
  <c r="AN38" i="105"/>
  <c r="AM38" i="105"/>
  <c r="AO37" i="101"/>
  <c r="AK37" i="101"/>
  <c r="I38" i="108" s="1"/>
  <c r="AL37" i="101"/>
  <c r="AN37" i="101"/>
  <c r="AM37" i="101"/>
  <c r="AN37" i="99"/>
  <c r="AO37" i="99"/>
  <c r="AL37" i="99"/>
  <c r="AM37" i="99"/>
  <c r="AK37" i="99"/>
  <c r="G38" i="108" s="1"/>
  <c r="AK37" i="104"/>
  <c r="L38" i="108" s="1"/>
  <c r="AL37" i="104"/>
  <c r="AM37" i="104"/>
  <c r="AN37" i="104"/>
  <c r="AO37" i="104"/>
  <c r="AL36" i="100"/>
  <c r="AK36" i="100"/>
  <c r="AM36" i="100"/>
  <c r="AN36" i="100"/>
  <c r="AO36" i="100"/>
  <c r="AO36" i="105"/>
  <c r="AN36" i="105"/>
  <c r="AM36" i="105"/>
  <c r="AL36" i="105"/>
  <c r="AK36" i="105"/>
  <c r="M37" i="108" s="1"/>
  <c r="AK36" i="106"/>
  <c r="N37" i="108" s="1"/>
  <c r="AL36" i="106"/>
  <c r="AN36" i="106"/>
  <c r="AO36" i="106"/>
  <c r="AM36" i="106"/>
  <c r="AM35" i="99"/>
  <c r="AN35" i="99"/>
  <c r="AL35" i="99"/>
  <c r="AO35" i="99"/>
  <c r="AK35" i="99"/>
  <c r="G36" i="108" s="1"/>
  <c r="AN35" i="97"/>
  <c r="AM35" i="97"/>
  <c r="AL35" i="97"/>
  <c r="AO35" i="97"/>
  <c r="AK35" i="97"/>
  <c r="E36" i="108" s="1"/>
  <c r="AM35" i="98"/>
  <c r="AL35" i="98"/>
  <c r="AO35" i="98"/>
  <c r="AN35" i="98"/>
  <c r="AK35" i="98"/>
  <c r="F36" i="108" s="1"/>
  <c r="BG41" i="109"/>
  <c r="BE41" i="110"/>
  <c r="BH41" i="109"/>
  <c r="BH42" i="109"/>
  <c r="Y40" i="109"/>
  <c r="M41" i="56"/>
  <c r="BE42" i="112"/>
  <c r="BE41" i="112"/>
  <c r="BE43" i="112"/>
  <c r="Y39" i="54"/>
  <c r="Z39" i="54" s="1"/>
  <c r="Z42" i="54"/>
  <c r="Z38" i="54"/>
  <c r="M42" i="56"/>
  <c r="M35" i="56"/>
  <c r="L35" i="56"/>
  <c r="L36" i="56"/>
  <c r="M36" i="56"/>
  <c r="L38" i="56"/>
  <c r="M38" i="56"/>
  <c r="L39" i="56"/>
  <c r="M39" i="56"/>
  <c r="M37" i="56"/>
  <c r="L37" i="56"/>
  <c r="Z40" i="54"/>
  <c r="Y41" i="54"/>
  <c r="Z41" i="54" s="1"/>
  <c r="AC38" i="112"/>
  <c r="AW37" i="112"/>
  <c r="AW38" i="112"/>
  <c r="U37" i="112"/>
  <c r="AS40" i="112"/>
  <c r="BA38" i="112"/>
  <c r="M37" i="112"/>
  <c r="M38" i="112"/>
  <c r="AW40" i="112"/>
  <c r="BA40" i="112"/>
  <c r="I37" i="112"/>
  <c r="M39" i="112"/>
  <c r="U40" i="112"/>
  <c r="BA39" i="112"/>
  <c r="I39" i="112"/>
  <c r="Y38" i="112"/>
  <c r="AO37" i="112"/>
  <c r="Q39" i="112"/>
  <c r="Q38" i="112"/>
  <c r="AK37" i="112"/>
  <c r="AK39" i="112"/>
  <c r="Q37" i="112"/>
  <c r="BE40" i="112"/>
  <c r="BE37" i="112"/>
  <c r="I38" i="112"/>
  <c r="AG37" i="112"/>
  <c r="AK40" i="112"/>
  <c r="AC39" i="112"/>
  <c r="BA37" i="112"/>
  <c r="AC37" i="112"/>
  <c r="AK38" i="112"/>
  <c r="AO40" i="112"/>
  <c r="I40" i="112"/>
  <c r="H41" i="108" l="1"/>
  <c r="I40" i="108"/>
  <c r="H37" i="108"/>
  <c r="H43" i="108"/>
  <c r="I37" i="108"/>
  <c r="P37" i="108" s="1"/>
  <c r="P38" i="108"/>
  <c r="H42" i="108"/>
  <c r="P42" i="108" s="1"/>
  <c r="H40" i="108"/>
  <c r="P40" i="108" s="1"/>
  <c r="I36" i="108"/>
  <c r="P36" i="108" s="1"/>
  <c r="BG42" i="109"/>
  <c r="BE42" i="110"/>
  <c r="BG43" i="109"/>
  <c r="BE43" i="110"/>
  <c r="BH43" i="109"/>
  <c r="BE38" i="112"/>
  <c r="BE39" i="112"/>
  <c r="AO39" i="112"/>
  <c r="M40" i="112"/>
  <c r="Z43" i="54"/>
  <c r="BE44" i="112"/>
  <c r="BF43" i="110"/>
  <c r="BF39" i="110"/>
  <c r="BF38" i="110"/>
  <c r="AW39" i="112"/>
  <c r="U39" i="112"/>
  <c r="Y40" i="112"/>
  <c r="U38" i="112"/>
  <c r="AC40" i="112"/>
  <c r="AS39" i="112"/>
  <c r="Y39" i="112"/>
  <c r="Y37" i="112"/>
  <c r="AS38" i="112"/>
  <c r="Q40" i="112"/>
  <c r="AS37" i="112"/>
  <c r="AO38" i="112"/>
  <c r="AG39" i="112"/>
  <c r="AG38" i="112"/>
  <c r="AG40" i="112"/>
  <c r="BB39" i="110"/>
  <c r="BB37" i="110"/>
  <c r="M42" i="112"/>
  <c r="AG43" i="112"/>
  <c r="AW41" i="112"/>
  <c r="I44" i="112"/>
  <c r="M44" i="112"/>
  <c r="E44" i="112"/>
  <c r="E41" i="112"/>
  <c r="AK41" i="112"/>
  <c r="BA41" i="112"/>
  <c r="AK44" i="112"/>
  <c r="AG42" i="112"/>
  <c r="AW43" i="112"/>
  <c r="AP39" i="110"/>
  <c r="N40" i="110"/>
  <c r="M43" i="112"/>
  <c r="AK42" i="112"/>
  <c r="AO42" i="112"/>
  <c r="AG41" i="112"/>
  <c r="AO41" i="112"/>
  <c r="E43" i="112"/>
  <c r="AK43" i="112"/>
  <c r="AS42" i="112"/>
  <c r="AS43" i="112"/>
  <c r="AW44" i="112"/>
  <c r="AX39" i="110"/>
  <c r="V39" i="110"/>
  <c r="Z40" i="110"/>
  <c r="V38" i="110"/>
  <c r="AD40" i="110"/>
  <c r="AT39" i="110"/>
  <c r="Z39" i="110"/>
  <c r="Z37" i="110"/>
  <c r="AT38" i="110"/>
  <c r="M41" i="112"/>
  <c r="Y42" i="112"/>
  <c r="AG44" i="112"/>
  <c r="AW42" i="112"/>
  <c r="Q42" i="112"/>
  <c r="U44" i="112"/>
  <c r="AC43" i="112"/>
  <c r="Y41" i="112"/>
  <c r="AC42" i="112"/>
  <c r="AO44" i="112"/>
  <c r="BA43" i="112"/>
  <c r="BA44" i="112"/>
  <c r="BA42" i="112"/>
  <c r="E42" i="112"/>
  <c r="U43" i="112"/>
  <c r="I41" i="112"/>
  <c r="AC44" i="112"/>
  <c r="Y44" i="112"/>
  <c r="R40" i="110"/>
  <c r="AT37" i="110"/>
  <c r="AP38" i="110"/>
  <c r="AH39" i="110"/>
  <c r="AH38" i="110"/>
  <c r="AH40" i="110"/>
  <c r="AS41" i="112"/>
  <c r="Y43" i="112"/>
  <c r="AO43" i="112"/>
  <c r="U41" i="112"/>
  <c r="Q41" i="112"/>
  <c r="Q43" i="112"/>
  <c r="AC41" i="112"/>
  <c r="Q44" i="112"/>
  <c r="I42" i="112"/>
  <c r="I43" i="112"/>
  <c r="AS44" i="112"/>
  <c r="U42" i="112"/>
  <c r="P41" i="108" l="1"/>
  <c r="P43" i="108"/>
  <c r="AM42" i="109"/>
  <c r="AK42" i="110"/>
  <c r="AA41" i="109"/>
  <c r="Y41" i="110"/>
  <c r="K42" i="109"/>
  <c r="I42" i="110"/>
  <c r="AE38" i="109"/>
  <c r="AC38" i="110"/>
  <c r="AE37" i="109"/>
  <c r="AC37" i="110"/>
  <c r="O44" i="109"/>
  <c r="M44" i="110"/>
  <c r="AI44" i="109"/>
  <c r="AG44" i="110"/>
  <c r="K39" i="109"/>
  <c r="I39" i="110"/>
  <c r="O38" i="109"/>
  <c r="M38" i="110"/>
  <c r="O39" i="109"/>
  <c r="M39" i="110"/>
  <c r="O43" i="109"/>
  <c r="M43" i="110"/>
  <c r="K41" i="109"/>
  <c r="I41" i="110"/>
  <c r="S40" i="109"/>
  <c r="Q40" i="110"/>
  <c r="AE40" i="109"/>
  <c r="AC40" i="110"/>
  <c r="AA43" i="109"/>
  <c r="Y43" i="110"/>
  <c r="AM41" i="109"/>
  <c r="AK41" i="110"/>
  <c r="W43" i="109"/>
  <c r="U43" i="110"/>
  <c r="AI38" i="109"/>
  <c r="AG38" i="110"/>
  <c r="S39" i="109"/>
  <c r="Q39" i="110"/>
  <c r="W39" i="109"/>
  <c r="U39" i="110"/>
  <c r="AI37" i="109"/>
  <c r="AG37" i="110"/>
  <c r="AE42" i="109"/>
  <c r="AC42" i="110"/>
  <c r="W40" i="109"/>
  <c r="U40" i="110"/>
  <c r="S43" i="109"/>
  <c r="Q43" i="110"/>
  <c r="AA44" i="109"/>
  <c r="Y44" i="110"/>
  <c r="E42" i="110"/>
  <c r="G42" i="109"/>
  <c r="S38" i="109"/>
  <c r="Q38" i="110"/>
  <c r="AA39" i="109"/>
  <c r="Y39" i="110"/>
  <c r="AA37" i="109"/>
  <c r="Y37" i="110"/>
  <c r="AU42" i="109"/>
  <c r="AS42" i="110"/>
  <c r="AQ42" i="109"/>
  <c r="AO42" i="110"/>
  <c r="AQ40" i="109"/>
  <c r="AO40" i="110"/>
  <c r="AU40" i="109"/>
  <c r="AS40" i="110"/>
  <c r="AU38" i="109"/>
  <c r="AS38" i="110"/>
  <c r="AQ41" i="109"/>
  <c r="AO41" i="110"/>
  <c r="S44" i="109"/>
  <c r="Q44" i="110"/>
  <c r="K44" i="109"/>
  <c r="I44" i="110"/>
  <c r="W44" i="109"/>
  <c r="U44" i="110"/>
  <c r="AI43" i="109"/>
  <c r="AG43" i="110"/>
  <c r="AE41" i="109"/>
  <c r="AC41" i="110"/>
  <c r="AM37" i="109"/>
  <c r="AK37" i="110"/>
  <c r="K37" i="109"/>
  <c r="I37" i="110"/>
  <c r="W38" i="109"/>
  <c r="U38" i="110"/>
  <c r="E44" i="110"/>
  <c r="G44" i="109"/>
  <c r="O40" i="109"/>
  <c r="M40" i="110"/>
  <c r="AE43" i="109"/>
  <c r="AC43" i="110"/>
  <c r="O42" i="109"/>
  <c r="M42" i="110"/>
  <c r="AM44" i="109"/>
  <c r="AK44" i="110"/>
  <c r="AE39" i="109"/>
  <c r="AC39" i="110"/>
  <c r="AI39" i="109"/>
  <c r="AG39" i="110"/>
  <c r="AM38" i="109"/>
  <c r="AK38" i="110"/>
  <c r="AI40" i="109"/>
  <c r="AG40" i="110"/>
  <c r="G41" i="109"/>
  <c r="E41" i="110"/>
  <c r="O37" i="109"/>
  <c r="M37" i="110"/>
  <c r="W42" i="109"/>
  <c r="U42" i="110"/>
  <c r="AE44" i="109"/>
  <c r="AC44" i="110"/>
  <c r="K40" i="109"/>
  <c r="I40" i="110"/>
  <c r="AM40" i="109"/>
  <c r="AK40" i="110"/>
  <c r="S41" i="109"/>
  <c r="Q41" i="110"/>
  <c r="AA42" i="109"/>
  <c r="Y42" i="110"/>
  <c r="AI41" i="109"/>
  <c r="AG41" i="110"/>
  <c r="K43" i="109"/>
  <c r="I43" i="110"/>
  <c r="AA38" i="109"/>
  <c r="Y38" i="110"/>
  <c r="AM39" i="109"/>
  <c r="AK39" i="110"/>
  <c r="K38" i="109"/>
  <c r="I38" i="110"/>
  <c r="AM43" i="109"/>
  <c r="AK43" i="110"/>
  <c r="O41" i="109"/>
  <c r="M41" i="110"/>
  <c r="W41" i="109"/>
  <c r="U41" i="110"/>
  <c r="S42" i="109"/>
  <c r="Q42" i="110"/>
  <c r="AI42" i="109"/>
  <c r="AG42" i="110"/>
  <c r="G43" i="109"/>
  <c r="E43" i="110"/>
  <c r="S37" i="109"/>
  <c r="Q37" i="110"/>
  <c r="W37" i="109"/>
  <c r="U37" i="110"/>
  <c r="AU41" i="109"/>
  <c r="AS41" i="110"/>
  <c r="AQ38" i="109"/>
  <c r="AO38" i="110"/>
  <c r="AU44" i="109"/>
  <c r="AS44" i="110"/>
  <c r="AU37" i="109"/>
  <c r="AS37" i="110"/>
  <c r="AQ44" i="109"/>
  <c r="AO44" i="110"/>
  <c r="AU43" i="109"/>
  <c r="AS43" i="110"/>
  <c r="AQ37" i="109"/>
  <c r="AO37" i="110"/>
  <c r="AU39" i="109"/>
  <c r="AS39" i="110"/>
  <c r="AQ43" i="109"/>
  <c r="AO43" i="110"/>
  <c r="AQ39" i="109"/>
  <c r="AO39" i="110"/>
  <c r="BG41" i="112"/>
  <c r="BF41" i="110"/>
  <c r="BG42" i="112"/>
  <c r="BF42" i="110"/>
  <c r="BC40" i="109"/>
  <c r="BA40" i="110"/>
  <c r="AY44" i="109"/>
  <c r="AW44" i="110"/>
  <c r="BC41" i="109"/>
  <c r="BA41" i="110"/>
  <c r="AY43" i="109"/>
  <c r="AW43" i="110"/>
  <c r="BG40" i="109"/>
  <c r="BE40" i="110"/>
  <c r="AY41" i="109"/>
  <c r="AW41" i="110"/>
  <c r="AY38" i="109"/>
  <c r="AW38" i="110"/>
  <c r="AY39" i="109"/>
  <c r="AW39" i="110"/>
  <c r="BC44" i="109"/>
  <c r="BA44" i="110"/>
  <c r="AY40" i="109"/>
  <c r="AW40" i="110"/>
  <c r="BG38" i="109"/>
  <c r="BE38" i="110"/>
  <c r="BG37" i="109"/>
  <c r="BE37" i="110"/>
  <c r="AY42" i="109"/>
  <c r="AW42" i="110"/>
  <c r="BC39" i="109"/>
  <c r="BA39" i="110"/>
  <c r="BG39" i="109"/>
  <c r="BE39" i="110"/>
  <c r="BG44" i="109"/>
  <c r="BE44" i="110"/>
  <c r="BC37" i="109"/>
  <c r="BA37" i="110"/>
  <c r="BC38" i="109"/>
  <c r="BA38" i="110"/>
  <c r="BC43" i="109"/>
  <c r="BA43" i="110"/>
  <c r="AY37" i="109"/>
  <c r="AW37" i="110"/>
  <c r="BC42" i="109"/>
  <c r="BA42" i="110"/>
  <c r="AJ40" i="112"/>
  <c r="AI40" i="112"/>
  <c r="AV37" i="112"/>
  <c r="AU37" i="112"/>
  <c r="AJ39" i="112"/>
  <c r="AI39" i="112"/>
  <c r="AR38" i="112"/>
  <c r="AQ38" i="112"/>
  <c r="AB37" i="112"/>
  <c r="AA37" i="112"/>
  <c r="X38" i="112"/>
  <c r="W38" i="112"/>
  <c r="BD39" i="112"/>
  <c r="BC39" i="112"/>
  <c r="BH39" i="112"/>
  <c r="BG39" i="112"/>
  <c r="AB39" i="112"/>
  <c r="AA39" i="112"/>
  <c r="AB40" i="112"/>
  <c r="AA40" i="112"/>
  <c r="P40" i="112"/>
  <c r="O40" i="112"/>
  <c r="AJ38" i="112"/>
  <c r="AI38" i="112"/>
  <c r="T40" i="112"/>
  <c r="S40" i="112"/>
  <c r="AV39" i="112"/>
  <c r="AU39" i="112"/>
  <c r="X39" i="112"/>
  <c r="W39" i="112"/>
  <c r="AR39" i="112"/>
  <c r="AQ39" i="112"/>
  <c r="BH43" i="112"/>
  <c r="BG43" i="112"/>
  <c r="AV38" i="112"/>
  <c r="AU38" i="112"/>
  <c r="AF40" i="112"/>
  <c r="AE40" i="112"/>
  <c r="AZ39" i="112"/>
  <c r="AY39" i="112"/>
  <c r="BD37" i="112"/>
  <c r="BC37" i="112"/>
  <c r="BH38" i="112"/>
  <c r="BG38" i="112"/>
  <c r="AT40" i="110"/>
  <c r="AX38" i="110"/>
  <c r="AX37" i="110"/>
  <c r="AV41" i="109"/>
  <c r="BD40" i="109"/>
  <c r="BD38" i="109"/>
  <c r="AZ44" i="109"/>
  <c r="AR38" i="109"/>
  <c r="BD41" i="109"/>
  <c r="BD43" i="109"/>
  <c r="AV44" i="109"/>
  <c r="AV37" i="109"/>
  <c r="AZ37" i="109"/>
  <c r="AZ43" i="109"/>
  <c r="AR44" i="109"/>
  <c r="AV43" i="109"/>
  <c r="AR37" i="109"/>
  <c r="AV39" i="109"/>
  <c r="BD42" i="109"/>
  <c r="AR43" i="109"/>
  <c r="AR39" i="109"/>
  <c r="BF37" i="110"/>
  <c r="BB38" i="110"/>
  <c r="BB40" i="110"/>
  <c r="BH41" i="112"/>
  <c r="BH42" i="112"/>
  <c r="BH40" i="109"/>
  <c r="AV42" i="109"/>
  <c r="AZ41" i="109"/>
  <c r="AZ38" i="109"/>
  <c r="AZ39" i="109"/>
  <c r="BD44" i="109"/>
  <c r="AR42" i="109"/>
  <c r="AZ40" i="109"/>
  <c r="BH38" i="109"/>
  <c r="BH37" i="109"/>
  <c r="AR40" i="109"/>
  <c r="AV40" i="109"/>
  <c r="AZ42" i="109"/>
  <c r="BD39" i="109"/>
  <c r="BH39" i="109"/>
  <c r="BH44" i="109"/>
  <c r="AV38" i="109"/>
  <c r="AR41" i="109"/>
  <c r="BD37" i="109"/>
  <c r="N38" i="110"/>
  <c r="AF44" i="109"/>
  <c r="L40" i="109"/>
  <c r="AN40" i="109"/>
  <c r="T41" i="109"/>
  <c r="AB42" i="109"/>
  <c r="AJ41" i="109"/>
  <c r="L43" i="109"/>
  <c r="AB38" i="109"/>
  <c r="AN39" i="109"/>
  <c r="L38" i="109"/>
  <c r="AN43" i="109"/>
  <c r="P41" i="109"/>
  <c r="X41" i="109"/>
  <c r="T42" i="109"/>
  <c r="AJ42" i="109"/>
  <c r="H43" i="109"/>
  <c r="T37" i="109"/>
  <c r="X37" i="109"/>
  <c r="J38" i="110"/>
  <c r="N37" i="110"/>
  <c r="AN42" i="109"/>
  <c r="AJ40" i="109"/>
  <c r="AB41" i="109"/>
  <c r="H41" i="109"/>
  <c r="L42" i="109"/>
  <c r="P37" i="109"/>
  <c r="AF38" i="109"/>
  <c r="AF37" i="109"/>
  <c r="T44" i="109"/>
  <c r="P44" i="109"/>
  <c r="AJ44" i="109"/>
  <c r="X42" i="109"/>
  <c r="L39" i="109"/>
  <c r="P38" i="109"/>
  <c r="P39" i="109"/>
  <c r="V40" i="110"/>
  <c r="AD37" i="110"/>
  <c r="AH37" i="110"/>
  <c r="V37" i="110"/>
  <c r="P43" i="109"/>
  <c r="L41" i="109"/>
  <c r="T40" i="109"/>
  <c r="AF40" i="109"/>
  <c r="AB43" i="109"/>
  <c r="AN41" i="109"/>
  <c r="X43" i="109"/>
  <c r="AJ38" i="109"/>
  <c r="T39" i="109"/>
  <c r="X39" i="109"/>
  <c r="AJ37" i="109"/>
  <c r="AF42" i="109"/>
  <c r="X40" i="109"/>
  <c r="T43" i="109"/>
  <c r="AB44" i="109"/>
  <c r="H42" i="109"/>
  <c r="T38" i="109"/>
  <c r="AB39" i="109"/>
  <c r="AB37" i="109"/>
  <c r="AL40" i="110"/>
  <c r="AL37" i="110"/>
  <c r="J40" i="110"/>
  <c r="J37" i="110"/>
  <c r="L44" i="109"/>
  <c r="X44" i="109"/>
  <c r="AJ43" i="109"/>
  <c r="AF41" i="109"/>
  <c r="AN37" i="109"/>
  <c r="L37" i="109"/>
  <c r="X38" i="109"/>
  <c r="H44" i="109"/>
  <c r="P40" i="109"/>
  <c r="AF43" i="109"/>
  <c r="P42" i="109"/>
  <c r="AN44" i="109"/>
  <c r="AF39" i="109"/>
  <c r="AJ39" i="109"/>
  <c r="AN38" i="109"/>
  <c r="AP40" i="110"/>
  <c r="AD38" i="110"/>
  <c r="Z38" i="110"/>
  <c r="AP37" i="110"/>
  <c r="AL39" i="110"/>
  <c r="AL38" i="110"/>
  <c r="BF44" i="110"/>
  <c r="N39" i="110"/>
  <c r="R38" i="110"/>
  <c r="R39" i="110"/>
  <c r="BF40" i="110"/>
  <c r="AP43" i="110"/>
  <c r="AD44" i="110"/>
  <c r="J41" i="110"/>
  <c r="F42" i="110"/>
  <c r="AP44" i="110"/>
  <c r="Z41" i="110"/>
  <c r="R42" i="110"/>
  <c r="AH44" i="110"/>
  <c r="AX44" i="110"/>
  <c r="AL43" i="110"/>
  <c r="AP41" i="110"/>
  <c r="AL42" i="110"/>
  <c r="AH42" i="110"/>
  <c r="J44" i="110"/>
  <c r="AH43" i="110"/>
  <c r="V42" i="110"/>
  <c r="J43" i="110"/>
  <c r="R44" i="110"/>
  <c r="AD41" i="110"/>
  <c r="R43" i="110"/>
  <c r="AT41" i="110"/>
  <c r="BB44" i="110"/>
  <c r="N41" i="110"/>
  <c r="AT42" i="110"/>
  <c r="F41" i="110"/>
  <c r="V41" i="110"/>
  <c r="Z44" i="110"/>
  <c r="V43" i="110"/>
  <c r="AD42" i="110"/>
  <c r="V44" i="110"/>
  <c r="AX42" i="110"/>
  <c r="F43" i="110"/>
  <c r="AH41" i="110"/>
  <c r="AP42" i="110"/>
  <c r="AX43" i="110"/>
  <c r="AL44" i="110"/>
  <c r="BB41" i="110"/>
  <c r="AL41" i="110"/>
  <c r="N44" i="110"/>
  <c r="AX41" i="110"/>
  <c r="N42" i="110"/>
  <c r="AT44" i="110"/>
  <c r="J42" i="110"/>
  <c r="R41" i="110"/>
  <c r="Z43" i="110"/>
  <c r="BB42" i="110"/>
  <c r="BB43" i="110"/>
  <c r="AD43" i="110"/>
  <c r="Z42" i="110"/>
  <c r="AT43" i="110"/>
  <c r="N43" i="110"/>
  <c r="AD39" i="110"/>
  <c r="F44" i="110"/>
  <c r="AJ40" i="110" l="1"/>
  <c r="M35" i="74" s="1"/>
  <c r="AI40" i="110"/>
  <c r="M35" i="75" s="1"/>
  <c r="AB37" i="110"/>
  <c r="K32" i="74" s="1"/>
  <c r="AA37" i="110"/>
  <c r="K32" i="75" s="1"/>
  <c r="X39" i="110"/>
  <c r="J34" i="74" s="1"/>
  <c r="W39" i="110"/>
  <c r="J34" i="75" s="1"/>
  <c r="AF40" i="110"/>
  <c r="L35" i="74" s="1"/>
  <c r="AE35" i="74" s="1"/>
  <c r="AE40" i="110"/>
  <c r="L35" i="75" s="1"/>
  <c r="AV37" i="110"/>
  <c r="P32" i="74" s="1"/>
  <c r="AU37" i="110"/>
  <c r="P32" i="75" s="1"/>
  <c r="AN37" i="110"/>
  <c r="N32" i="74" s="1"/>
  <c r="AG32" i="74" s="1"/>
  <c r="AM37" i="110"/>
  <c r="N32" i="75" s="1"/>
  <c r="AR39" i="110"/>
  <c r="O34" i="74" s="1"/>
  <c r="AQ39" i="110"/>
  <c r="O34" i="75" s="1"/>
  <c r="AV39" i="110"/>
  <c r="P34" i="74" s="1"/>
  <c r="AI34" i="74" s="1"/>
  <c r="AU39" i="110"/>
  <c r="P34" i="75" s="1"/>
  <c r="P40" i="110"/>
  <c r="H35" i="74" s="1"/>
  <c r="O40" i="110"/>
  <c r="H35" i="75" s="1"/>
  <c r="AA40" i="109"/>
  <c r="Y40" i="110"/>
  <c r="AB39" i="110"/>
  <c r="K34" i="74" s="1"/>
  <c r="AA39" i="110"/>
  <c r="K34" i="75" s="1"/>
  <c r="AJ38" i="110"/>
  <c r="M33" i="74" s="1"/>
  <c r="AI38" i="110"/>
  <c r="M33" i="75" s="1"/>
  <c r="AJ39" i="110"/>
  <c r="M34" i="74" s="1"/>
  <c r="AI39" i="110"/>
  <c r="M34" i="75" s="1"/>
  <c r="X38" i="110"/>
  <c r="J33" i="74" s="1"/>
  <c r="W38" i="110"/>
  <c r="J33" i="75" s="1"/>
  <c r="T40" i="110"/>
  <c r="I35" i="74" s="1"/>
  <c r="S40" i="110"/>
  <c r="I35" i="75" s="1"/>
  <c r="J39" i="110"/>
  <c r="AV38" i="110"/>
  <c r="P33" i="74" s="1"/>
  <c r="AI33" i="74" s="1"/>
  <c r="AU38" i="110"/>
  <c r="P33" i="75" s="1"/>
  <c r="AV40" i="110"/>
  <c r="P35" i="74" s="1"/>
  <c r="AI35" i="74" s="1"/>
  <c r="AU40" i="110"/>
  <c r="P35" i="75" s="1"/>
  <c r="AR38" i="110"/>
  <c r="O33" i="74" s="1"/>
  <c r="AH33" i="74" s="1"/>
  <c r="AQ38" i="110"/>
  <c r="O33" i="75" s="1"/>
  <c r="R37" i="110"/>
  <c r="AX40" i="110"/>
  <c r="BH38" i="110"/>
  <c r="S33" i="74" s="1"/>
  <c r="AL33" i="74" s="1"/>
  <c r="BG38" i="110"/>
  <c r="S33" i="75" s="1"/>
  <c r="AZ40" i="110"/>
  <c r="Q35" i="74" s="1"/>
  <c r="AJ35" i="74" s="1"/>
  <c r="AY40" i="110"/>
  <c r="Q35" i="75" s="1"/>
  <c r="BD37" i="110"/>
  <c r="R32" i="74" s="1"/>
  <c r="AK32" i="74" s="1"/>
  <c r="BC37" i="110"/>
  <c r="R32" i="75" s="1"/>
  <c r="BH42" i="110"/>
  <c r="S37" i="74" s="1"/>
  <c r="AL37" i="74" s="1"/>
  <c r="BG42" i="110"/>
  <c r="S37" i="75" s="1"/>
  <c r="BH43" i="110"/>
  <c r="S38" i="74" s="1"/>
  <c r="AL38" i="74" s="1"/>
  <c r="BG43" i="110"/>
  <c r="S38" i="75" s="1"/>
  <c r="BH39" i="110"/>
  <c r="S34" i="74" s="1"/>
  <c r="AL34" i="74" s="1"/>
  <c r="BG39" i="110"/>
  <c r="S34" i="75" s="1"/>
  <c r="BH41" i="110"/>
  <c r="S36" i="74" s="1"/>
  <c r="AL36" i="74" s="1"/>
  <c r="BG41" i="110"/>
  <c r="S36" i="75" s="1"/>
  <c r="BD39" i="110"/>
  <c r="R34" i="74" s="1"/>
  <c r="AK34" i="74" s="1"/>
  <c r="BC39" i="110"/>
  <c r="R34" i="75" s="1"/>
  <c r="AZ39" i="110"/>
  <c r="Q34" i="74" s="1"/>
  <c r="AJ34" i="74" s="1"/>
  <c r="AY39" i="110"/>
  <c r="Q34" i="75" s="1"/>
  <c r="P43" i="112"/>
  <c r="O43" i="112"/>
  <c r="AB43" i="112"/>
  <c r="AA43" i="112"/>
  <c r="P42" i="112"/>
  <c r="O42" i="112"/>
  <c r="AJ41" i="112"/>
  <c r="AI41" i="112"/>
  <c r="AF42" i="112"/>
  <c r="AE42" i="112"/>
  <c r="AV41" i="112"/>
  <c r="AU41" i="112"/>
  <c r="AJ42" i="112"/>
  <c r="AI42" i="112"/>
  <c r="AZ44" i="112"/>
  <c r="AY44" i="112"/>
  <c r="AR44" i="112"/>
  <c r="AQ44" i="112"/>
  <c r="BH44" i="112"/>
  <c r="BG44" i="112"/>
  <c r="AB38" i="112"/>
  <c r="AA38" i="112"/>
  <c r="X40" i="112"/>
  <c r="W40" i="112"/>
  <c r="AZ40" i="112"/>
  <c r="AY40" i="112"/>
  <c r="AF39" i="112"/>
  <c r="AE39" i="112"/>
  <c r="AF43" i="112"/>
  <c r="AE43" i="112"/>
  <c r="T41" i="112"/>
  <c r="S41" i="112"/>
  <c r="AZ41" i="112"/>
  <c r="AY41" i="112"/>
  <c r="AN44" i="112"/>
  <c r="AM44" i="112"/>
  <c r="X43" i="112"/>
  <c r="W43" i="112"/>
  <c r="AV42" i="112"/>
  <c r="AU42" i="112"/>
  <c r="T43" i="112"/>
  <c r="S43" i="112"/>
  <c r="X42" i="112"/>
  <c r="W42" i="112"/>
  <c r="AN42" i="112"/>
  <c r="AM42" i="112"/>
  <c r="AJ44" i="112"/>
  <c r="AI44" i="112"/>
  <c r="BH40" i="112"/>
  <c r="BG40" i="112"/>
  <c r="AN38" i="112"/>
  <c r="AM38" i="112"/>
  <c r="AF38" i="112"/>
  <c r="AE38" i="112"/>
  <c r="AN37" i="112"/>
  <c r="AM37" i="112"/>
  <c r="AZ38" i="112"/>
  <c r="AY38" i="112"/>
  <c r="P44" i="112"/>
  <c r="O44" i="112"/>
  <c r="AZ42" i="112"/>
  <c r="AY42" i="112"/>
  <c r="P41" i="112"/>
  <c r="O41" i="112"/>
  <c r="AJ43" i="112"/>
  <c r="AI43" i="112"/>
  <c r="T42" i="112"/>
  <c r="S42" i="112"/>
  <c r="AN39" i="112"/>
  <c r="AM39" i="112"/>
  <c r="AR40" i="112"/>
  <c r="AQ40" i="112"/>
  <c r="X37" i="112"/>
  <c r="W37" i="112"/>
  <c r="BD40" i="112"/>
  <c r="BC40" i="112"/>
  <c r="BH37" i="112"/>
  <c r="BG37" i="112"/>
  <c r="BD43" i="112"/>
  <c r="BC43" i="112"/>
  <c r="AZ43" i="112"/>
  <c r="AY43" i="112"/>
  <c r="AB44" i="112"/>
  <c r="AA44" i="112"/>
  <c r="AF41" i="112"/>
  <c r="AE41" i="112"/>
  <c r="AR41" i="112"/>
  <c r="AQ41" i="112"/>
  <c r="T38" i="112"/>
  <c r="S38" i="112"/>
  <c r="AF37" i="112"/>
  <c r="AE37" i="112"/>
  <c r="P37" i="112"/>
  <c r="O37" i="112"/>
  <c r="AV43" i="112"/>
  <c r="AU43" i="112"/>
  <c r="BD42" i="112"/>
  <c r="BC42" i="112"/>
  <c r="AV44" i="112"/>
  <c r="AU44" i="112"/>
  <c r="AN41" i="112"/>
  <c r="AM41" i="112"/>
  <c r="AR42" i="112"/>
  <c r="AQ42" i="112"/>
  <c r="X44" i="112"/>
  <c r="W44" i="112"/>
  <c r="X41" i="112"/>
  <c r="W41" i="112"/>
  <c r="BD44" i="112"/>
  <c r="BC44" i="112"/>
  <c r="T44" i="112"/>
  <c r="S44" i="112"/>
  <c r="AN43" i="112"/>
  <c r="AM43" i="112"/>
  <c r="AB41" i="112"/>
  <c r="AA41" i="112"/>
  <c r="AF44" i="112"/>
  <c r="AE44" i="112"/>
  <c r="T39" i="112"/>
  <c r="S39" i="112"/>
  <c r="P39" i="112"/>
  <c r="O39" i="112"/>
  <c r="AR37" i="112"/>
  <c r="AQ37" i="112"/>
  <c r="AN40" i="112"/>
  <c r="AM40" i="112"/>
  <c r="P38" i="112"/>
  <c r="O38" i="112"/>
  <c r="AZ37" i="112"/>
  <c r="AY37" i="112"/>
  <c r="AV40" i="112"/>
  <c r="AU40" i="112"/>
  <c r="AB42" i="112"/>
  <c r="AA42" i="112"/>
  <c r="BD41" i="112"/>
  <c r="BC41" i="112"/>
  <c r="AR43" i="112"/>
  <c r="AQ43" i="112"/>
  <c r="AJ37" i="112"/>
  <c r="AI37" i="112"/>
  <c r="BD38" i="112"/>
  <c r="BC38" i="112"/>
  <c r="T37" i="112"/>
  <c r="S37" i="112"/>
  <c r="L44" i="112"/>
  <c r="K44" i="112"/>
  <c r="L40" i="112"/>
  <c r="K40" i="112"/>
  <c r="L39" i="112"/>
  <c r="K39" i="112"/>
  <c r="L43" i="112"/>
  <c r="K43" i="112"/>
  <c r="L42" i="112"/>
  <c r="K42" i="112"/>
  <c r="L41" i="112"/>
  <c r="K41" i="112"/>
  <c r="L37" i="112"/>
  <c r="K37" i="112"/>
  <c r="L38" i="112"/>
  <c r="K38" i="112"/>
  <c r="H44" i="112"/>
  <c r="G44" i="112"/>
  <c r="H41" i="112"/>
  <c r="G41" i="112"/>
  <c r="H43" i="112"/>
  <c r="G43" i="112"/>
  <c r="H42" i="112"/>
  <c r="G42" i="112"/>
  <c r="AB40" i="109"/>
  <c r="AI32" i="74"/>
  <c r="AF34" i="74"/>
  <c r="AF35" i="74"/>
  <c r="AH34" i="74"/>
  <c r="AF33" i="74"/>
  <c r="AB35" i="74"/>
  <c r="AA35" i="74"/>
  <c r="T41" i="110" l="1"/>
  <c r="I36" i="74" s="1"/>
  <c r="S41" i="110"/>
  <c r="I36" i="75" s="1"/>
  <c r="AN40" i="110"/>
  <c r="N35" i="74" s="1"/>
  <c r="AG35" i="74" s="1"/>
  <c r="AM40" i="110"/>
  <c r="N35" i="75" s="1"/>
  <c r="AN43" i="110"/>
  <c r="N38" i="74" s="1"/>
  <c r="AM43" i="110"/>
  <c r="N38" i="75" s="1"/>
  <c r="L44" i="110"/>
  <c r="G39" i="74" s="1"/>
  <c r="K44" i="110"/>
  <c r="G39" i="75" s="1"/>
  <c r="AV44" i="110"/>
  <c r="P39" i="74" s="1"/>
  <c r="AU44" i="110"/>
  <c r="P39" i="75" s="1"/>
  <c r="AV41" i="110"/>
  <c r="P36" i="74" s="1"/>
  <c r="AU41" i="110"/>
  <c r="P36" i="75" s="1"/>
  <c r="AJ41" i="110"/>
  <c r="M36" i="74" s="1"/>
  <c r="AI41" i="110"/>
  <c r="M36" i="75" s="1"/>
  <c r="T42" i="110"/>
  <c r="I37" i="74" s="1"/>
  <c r="S42" i="110"/>
  <c r="I37" i="75" s="1"/>
  <c r="AB41" i="110"/>
  <c r="K36" i="74" s="1"/>
  <c r="AA41" i="110"/>
  <c r="K36" i="75" s="1"/>
  <c r="AJ44" i="110"/>
  <c r="M39" i="74" s="1"/>
  <c r="AI44" i="110"/>
  <c r="M39" i="75" s="1"/>
  <c r="AF42" i="110"/>
  <c r="L37" i="74" s="1"/>
  <c r="AE42" i="110"/>
  <c r="L37" i="75" s="1"/>
  <c r="AB40" i="110"/>
  <c r="K35" i="74" s="1"/>
  <c r="AD35" i="74" s="1"/>
  <c r="AA40" i="110"/>
  <c r="K35" i="75" s="1"/>
  <c r="AF43" i="110"/>
  <c r="L38" i="74" s="1"/>
  <c r="AE43" i="110"/>
  <c r="L38" i="75" s="1"/>
  <c r="AB42" i="110"/>
  <c r="K37" i="74" s="1"/>
  <c r="AA42" i="110"/>
  <c r="K37" i="75" s="1"/>
  <c r="X41" i="110"/>
  <c r="J36" i="74" s="1"/>
  <c r="W41" i="110"/>
  <c r="J36" i="75" s="1"/>
  <c r="P44" i="110"/>
  <c r="H39" i="74" s="1"/>
  <c r="O44" i="110"/>
  <c r="H39" i="75" s="1"/>
  <c r="X43" i="110"/>
  <c r="J38" i="74" s="1"/>
  <c r="W43" i="110"/>
  <c r="J38" i="75" s="1"/>
  <c r="AJ43" i="110"/>
  <c r="M38" i="74" s="1"/>
  <c r="AF38" i="74" s="1"/>
  <c r="AI43" i="110"/>
  <c r="M38" i="75" s="1"/>
  <c r="P42" i="110"/>
  <c r="H37" i="74" s="1"/>
  <c r="O42" i="110"/>
  <c r="H37" i="75" s="1"/>
  <c r="AR44" i="110"/>
  <c r="O39" i="74" s="1"/>
  <c r="AH39" i="74" s="1"/>
  <c r="AQ44" i="110"/>
  <c r="O39" i="75" s="1"/>
  <c r="AR43" i="110"/>
  <c r="O38" i="74" s="1"/>
  <c r="AQ43" i="110"/>
  <c r="O38" i="75" s="1"/>
  <c r="P37" i="110"/>
  <c r="H32" i="74" s="1"/>
  <c r="AA32" i="74" s="1"/>
  <c r="O37" i="110"/>
  <c r="H32" i="75" s="1"/>
  <c r="T37" i="110"/>
  <c r="I32" i="74" s="1"/>
  <c r="AB32" i="74" s="1"/>
  <c r="S37" i="110"/>
  <c r="I32" i="75" s="1"/>
  <c r="L39" i="110"/>
  <c r="G34" i="74" s="1"/>
  <c r="Z34" i="74" s="1"/>
  <c r="K39" i="110"/>
  <c r="G34" i="75" s="1"/>
  <c r="P41" i="110"/>
  <c r="H36" i="74" s="1"/>
  <c r="O41" i="110"/>
  <c r="H36" i="75" s="1"/>
  <c r="AN41" i="110"/>
  <c r="N36" i="74" s="1"/>
  <c r="AG36" i="74" s="1"/>
  <c r="AM41" i="110"/>
  <c r="N36" i="75" s="1"/>
  <c r="AF37" i="110"/>
  <c r="L32" i="74" s="1"/>
  <c r="AE32" i="74" s="1"/>
  <c r="AE37" i="110"/>
  <c r="L32" i="75" s="1"/>
  <c r="AB38" i="110"/>
  <c r="K33" i="74" s="1"/>
  <c r="AD33" i="74" s="1"/>
  <c r="AA38" i="110"/>
  <c r="K33" i="75" s="1"/>
  <c r="L42" i="110"/>
  <c r="G37" i="74" s="1"/>
  <c r="K42" i="110"/>
  <c r="G37" i="75" s="1"/>
  <c r="T43" i="110"/>
  <c r="I38" i="74" s="1"/>
  <c r="AB38" i="74" s="1"/>
  <c r="S43" i="110"/>
  <c r="I38" i="75" s="1"/>
  <c r="AN44" i="110"/>
  <c r="N39" i="74" s="1"/>
  <c r="AM44" i="110"/>
  <c r="N39" i="75" s="1"/>
  <c r="AJ42" i="110"/>
  <c r="M37" i="74" s="1"/>
  <c r="AI42" i="110"/>
  <c r="M37" i="75" s="1"/>
  <c r="X42" i="110"/>
  <c r="J37" i="74" s="1"/>
  <c r="W42" i="110"/>
  <c r="J37" i="75" s="1"/>
  <c r="T39" i="110"/>
  <c r="I34" i="74" s="1"/>
  <c r="AB34" i="74" s="1"/>
  <c r="S39" i="110"/>
  <c r="I34" i="75" s="1"/>
  <c r="AF39" i="110"/>
  <c r="L34" i="74" s="1"/>
  <c r="AE34" i="74" s="1"/>
  <c r="AE39" i="110"/>
  <c r="L34" i="75" s="1"/>
  <c r="L37" i="110"/>
  <c r="G32" i="74" s="1"/>
  <c r="Z32" i="74" s="1"/>
  <c r="K37" i="110"/>
  <c r="G32" i="75" s="1"/>
  <c r="AV43" i="110"/>
  <c r="P38" i="74" s="1"/>
  <c r="AU43" i="110"/>
  <c r="P38" i="75" s="1"/>
  <c r="X40" i="110"/>
  <c r="J35" i="74" s="1"/>
  <c r="W40" i="110"/>
  <c r="J35" i="75" s="1"/>
  <c r="AR37" i="110"/>
  <c r="O32" i="74" s="1"/>
  <c r="AH32" i="74" s="1"/>
  <c r="AQ37" i="110"/>
  <c r="O32" i="75" s="1"/>
  <c r="AR41" i="110"/>
  <c r="O36" i="74" s="1"/>
  <c r="AH36" i="74" s="1"/>
  <c r="AQ41" i="110"/>
  <c r="O36" i="75" s="1"/>
  <c r="AN42" i="110"/>
  <c r="N37" i="74" s="1"/>
  <c r="AM42" i="110"/>
  <c r="N37" i="75" s="1"/>
  <c r="T44" i="110"/>
  <c r="I39" i="74" s="1"/>
  <c r="S44" i="110"/>
  <c r="I39" i="75" s="1"/>
  <c r="H44" i="110"/>
  <c r="F39" i="74" s="1"/>
  <c r="G44" i="110"/>
  <c r="F39" i="75" s="1"/>
  <c r="AB43" i="110"/>
  <c r="K38" i="74" s="1"/>
  <c r="AA43" i="110"/>
  <c r="K38" i="75" s="1"/>
  <c r="AB44" i="110"/>
  <c r="K39" i="74" s="1"/>
  <c r="AA44" i="110"/>
  <c r="K39" i="75" s="1"/>
  <c r="AR40" i="110"/>
  <c r="O35" i="74" s="1"/>
  <c r="AH35" i="74" s="1"/>
  <c r="AQ40" i="110"/>
  <c r="O35" i="75" s="1"/>
  <c r="AV42" i="110"/>
  <c r="P37" i="74" s="1"/>
  <c r="AU42" i="110"/>
  <c r="P37" i="75" s="1"/>
  <c r="H43" i="110"/>
  <c r="F38" i="74" s="1"/>
  <c r="G43" i="110"/>
  <c r="F38" i="75" s="1"/>
  <c r="P39" i="110"/>
  <c r="H34" i="74" s="1"/>
  <c r="AA34" i="74" s="1"/>
  <c r="O39" i="110"/>
  <c r="H34" i="75" s="1"/>
  <c r="X44" i="110"/>
  <c r="J39" i="74" s="1"/>
  <c r="W44" i="110"/>
  <c r="J39" i="75" s="1"/>
  <c r="L43" i="110"/>
  <c r="G38" i="74" s="1"/>
  <c r="Z38" i="74" s="1"/>
  <c r="K43" i="110"/>
  <c r="G38" i="75" s="1"/>
  <c r="L40" i="110"/>
  <c r="G35" i="74" s="1"/>
  <c r="Z35" i="74" s="1"/>
  <c r="K40" i="110"/>
  <c r="G35" i="75" s="1"/>
  <c r="L38" i="110"/>
  <c r="G33" i="74" s="1"/>
  <c r="Z33" i="74" s="1"/>
  <c r="K38" i="110"/>
  <c r="G33" i="75" s="1"/>
  <c r="X37" i="110"/>
  <c r="J32" i="74" s="1"/>
  <c r="AC32" i="74" s="1"/>
  <c r="W37" i="110"/>
  <c r="J32" i="75" s="1"/>
  <c r="AF38" i="110"/>
  <c r="L33" i="74" s="1"/>
  <c r="AE33" i="74" s="1"/>
  <c r="AE38" i="110"/>
  <c r="L33" i="75" s="1"/>
  <c r="L41" i="110"/>
  <c r="G36" i="74" s="1"/>
  <c r="Z36" i="74" s="1"/>
  <c r="K41" i="110"/>
  <c r="G36" i="75" s="1"/>
  <c r="H42" i="110"/>
  <c r="F37" i="74" s="1"/>
  <c r="Y37" i="74" s="1"/>
  <c r="G42" i="110"/>
  <c r="F37" i="75" s="1"/>
  <c r="AF41" i="110"/>
  <c r="L36" i="74" s="1"/>
  <c r="AE36" i="74" s="1"/>
  <c r="AE41" i="110"/>
  <c r="L36" i="75" s="1"/>
  <c r="AF44" i="110"/>
  <c r="L39" i="74" s="1"/>
  <c r="AE44" i="110"/>
  <c r="L39" i="75" s="1"/>
  <c r="AN39" i="110"/>
  <c r="N34" i="74" s="1"/>
  <c r="AG34" i="74" s="1"/>
  <c r="AM39" i="110"/>
  <c r="N34" i="75" s="1"/>
  <c r="H41" i="110"/>
  <c r="F36" i="74" s="1"/>
  <c r="G41" i="110"/>
  <c r="F36" i="75" s="1"/>
  <c r="P43" i="110"/>
  <c r="H38" i="74" s="1"/>
  <c r="O43" i="110"/>
  <c r="H38" i="75" s="1"/>
  <c r="T38" i="110"/>
  <c r="I33" i="74" s="1"/>
  <c r="AB33" i="74" s="1"/>
  <c r="S38" i="110"/>
  <c r="I33" i="75" s="1"/>
  <c r="AN38" i="110"/>
  <c r="N33" i="74" s="1"/>
  <c r="AG33" i="74" s="1"/>
  <c r="AM38" i="110"/>
  <c r="N33" i="75" s="1"/>
  <c r="AR42" i="110"/>
  <c r="O37" i="74" s="1"/>
  <c r="AH37" i="74" s="1"/>
  <c r="AQ42" i="110"/>
  <c r="O37" i="75" s="1"/>
  <c r="AJ37" i="110"/>
  <c r="M32" i="74" s="1"/>
  <c r="AF32" i="74" s="1"/>
  <c r="AI37" i="110"/>
  <c r="M32" i="75" s="1"/>
  <c r="P38" i="110"/>
  <c r="H33" i="74" s="1"/>
  <c r="AA33" i="74" s="1"/>
  <c r="O38" i="110"/>
  <c r="H33" i="75" s="1"/>
  <c r="BD40" i="110"/>
  <c r="R35" i="74" s="1"/>
  <c r="AK35" i="74" s="1"/>
  <c r="BC40" i="110"/>
  <c r="R35" i="75" s="1"/>
  <c r="AZ37" i="110"/>
  <c r="Q32" i="74" s="1"/>
  <c r="AJ32" i="74" s="1"/>
  <c r="AY37" i="110"/>
  <c r="Q32" i="75" s="1"/>
  <c r="BD38" i="110"/>
  <c r="R33" i="74" s="1"/>
  <c r="AK33" i="74" s="1"/>
  <c r="BC38" i="110"/>
  <c r="R33" i="75" s="1"/>
  <c r="BD41" i="110"/>
  <c r="R36" i="74" s="1"/>
  <c r="AK36" i="74" s="1"/>
  <c r="BC41" i="110"/>
  <c r="R36" i="75" s="1"/>
  <c r="AZ41" i="110"/>
  <c r="Q36" i="74" s="1"/>
  <c r="AJ36" i="74" s="1"/>
  <c r="AY41" i="110"/>
  <c r="Q36" i="75" s="1"/>
  <c r="BD43" i="110"/>
  <c r="R38" i="74" s="1"/>
  <c r="BC43" i="110"/>
  <c r="R38" i="75" s="1"/>
  <c r="BD44" i="110"/>
  <c r="R39" i="74" s="1"/>
  <c r="BC44" i="110"/>
  <c r="R39" i="75" s="1"/>
  <c r="AZ38" i="110"/>
  <c r="Q33" i="74" s="1"/>
  <c r="AJ33" i="74" s="1"/>
  <c r="AY38" i="110"/>
  <c r="Q33" i="75" s="1"/>
  <c r="BH40" i="110"/>
  <c r="S35" i="74" s="1"/>
  <c r="AL35" i="74" s="1"/>
  <c r="BG40" i="110"/>
  <c r="S35" i="75" s="1"/>
  <c r="AZ44" i="110"/>
  <c r="Q39" i="74" s="1"/>
  <c r="AY44" i="110"/>
  <c r="Q39" i="75" s="1"/>
  <c r="BD42" i="110"/>
  <c r="R37" i="74" s="1"/>
  <c r="BC42" i="110"/>
  <c r="R37" i="75" s="1"/>
  <c r="AZ43" i="110"/>
  <c r="Q38" i="74" s="1"/>
  <c r="AY43" i="110"/>
  <c r="Q38" i="75" s="1"/>
  <c r="AZ42" i="110"/>
  <c r="Q37" i="74" s="1"/>
  <c r="AY42" i="110"/>
  <c r="Q37" i="75" s="1"/>
  <c r="BH37" i="110"/>
  <c r="S32" i="74" s="1"/>
  <c r="AL32" i="74" s="1"/>
  <c r="BG37" i="110"/>
  <c r="S32" i="75" s="1"/>
  <c r="BH44" i="110"/>
  <c r="S39" i="74" s="1"/>
  <c r="AL39" i="74" s="1"/>
  <c r="BG44" i="110"/>
  <c r="S39" i="75" s="1"/>
  <c r="AI36" i="74"/>
  <c r="AF36" i="74"/>
  <c r="AD32" i="74"/>
  <c r="AC34" i="74"/>
  <c r="AD34" i="74"/>
  <c r="AB36" i="74"/>
  <c r="AA36" i="74"/>
  <c r="AC33" i="74" l="1"/>
  <c r="AC35" i="74"/>
  <c r="AA37" i="74"/>
  <c r="AE38" i="74"/>
  <c r="AG37" i="74"/>
  <c r="AG39" i="74"/>
  <c r="AI37" i="74"/>
  <c r="AI39" i="74"/>
  <c r="AJ37" i="74"/>
  <c r="AJ39" i="74"/>
  <c r="AB37" i="74"/>
  <c r="AB39" i="74"/>
  <c r="AH38" i="74"/>
  <c r="AI38" i="74"/>
  <c r="Z39" i="74"/>
  <c r="AA39" i="74"/>
  <c r="AA38" i="74"/>
  <c r="AD39" i="74"/>
  <c r="AC39" i="74"/>
  <c r="AE37" i="74"/>
  <c r="AE39" i="74"/>
  <c r="AG38" i="74"/>
  <c r="AF37" i="74"/>
  <c r="AF39" i="74"/>
  <c r="AK38" i="74"/>
  <c r="AJ38" i="74"/>
  <c r="AK37" i="74"/>
  <c r="AK39" i="74"/>
  <c r="Z37" i="74"/>
  <c r="U38" i="75"/>
  <c r="AD36" i="74"/>
  <c r="AC36" i="74"/>
  <c r="AD37" i="74"/>
  <c r="AC37" i="74"/>
  <c r="AD38" i="74"/>
  <c r="AC38" i="74"/>
  <c r="U37" i="75"/>
  <c r="U39" i="75"/>
  <c r="U36" i="75"/>
  <c r="Y36" i="74"/>
  <c r="Y38" i="74"/>
  <c r="Y39" i="74"/>
  <c r="AN36" i="74" l="1"/>
  <c r="T37" i="74"/>
  <c r="U37" i="74" s="1"/>
  <c r="T39" i="74"/>
  <c r="U39" i="74" s="1"/>
  <c r="T38" i="74"/>
  <c r="U38" i="74" s="1"/>
  <c r="AN39" i="74"/>
  <c r="AN37" i="74"/>
  <c r="AN38" i="74"/>
  <c r="T36" i="74"/>
  <c r="U36" i="74" s="1"/>
  <c r="E10" i="11" l="1"/>
  <c r="E10" i="94" l="1"/>
  <c r="H10" i="94" s="1"/>
  <c r="E10" i="93"/>
  <c r="C10" i="71"/>
  <c r="C10" i="70"/>
  <c r="C10" i="69"/>
  <c r="C10" i="68"/>
  <c r="C10" i="67"/>
  <c r="C10" i="66"/>
  <c r="C10" i="64"/>
  <c r="C10" i="62"/>
  <c r="C10" i="65"/>
  <c r="C10" i="59"/>
  <c r="C10" i="61"/>
  <c r="C10" i="60"/>
  <c r="C10" i="63"/>
  <c r="C10" i="28"/>
  <c r="G8" i="11" l="1"/>
  <c r="D8" i="71" s="1"/>
  <c r="G9" i="11"/>
  <c r="D9" i="71" s="1"/>
  <c r="G10" i="11"/>
  <c r="E10" i="113" s="1"/>
  <c r="G11" i="11"/>
  <c r="E11" i="113" s="1"/>
  <c r="G13" i="11"/>
  <c r="E13" i="113" s="1"/>
  <c r="G14" i="11"/>
  <c r="E14" i="113" s="1"/>
  <c r="G15" i="11"/>
  <c r="E15" i="113" s="1"/>
  <c r="G16" i="11"/>
  <c r="E16" i="113" s="1"/>
  <c r="G17" i="11"/>
  <c r="E17" i="113" s="1"/>
  <c r="G18" i="11"/>
  <c r="E18" i="113" s="1"/>
  <c r="G19" i="11"/>
  <c r="E19" i="113" s="1"/>
  <c r="G20" i="11"/>
  <c r="E20" i="113" s="1"/>
  <c r="G21" i="11"/>
  <c r="E21" i="113" s="1"/>
  <c r="G22" i="11"/>
  <c r="E22" i="113" s="1"/>
  <c r="G23" i="11"/>
  <c r="E23" i="113" s="1"/>
  <c r="G24" i="11"/>
  <c r="E24" i="113" s="1"/>
  <c r="G25" i="11"/>
  <c r="E25" i="113" s="1"/>
  <c r="G26" i="11"/>
  <c r="E26" i="113" s="1"/>
  <c r="G27" i="11"/>
  <c r="E27" i="113" s="1"/>
  <c r="G28" i="11"/>
  <c r="E28" i="113" s="1"/>
  <c r="G29" i="11"/>
  <c r="E29" i="113" s="1"/>
  <c r="G30" i="11"/>
  <c r="E30" i="113" s="1"/>
  <c r="G31" i="11"/>
  <c r="E31" i="113" s="1"/>
  <c r="G32" i="11"/>
  <c r="E32" i="113" s="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7" i="11"/>
  <c r="E8" i="11"/>
  <c r="E9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D32" i="71" l="1"/>
  <c r="D32" i="11"/>
  <c r="D28" i="71"/>
  <c r="D28" i="11"/>
  <c r="D24" i="71"/>
  <c r="D24" i="11"/>
  <c r="D20" i="71"/>
  <c r="D20" i="11"/>
  <c r="D16" i="71"/>
  <c r="D16" i="11"/>
  <c r="D11" i="71"/>
  <c r="D11" i="11"/>
  <c r="D11" i="113" s="1"/>
  <c r="D31" i="71"/>
  <c r="D31" i="11"/>
  <c r="D27" i="71"/>
  <c r="D27" i="11"/>
  <c r="D23" i="71"/>
  <c r="D23" i="11"/>
  <c r="D19" i="71"/>
  <c r="D19" i="11"/>
  <c r="D15" i="71"/>
  <c r="D15" i="11"/>
  <c r="D10" i="71"/>
  <c r="D10" i="11"/>
  <c r="D10" i="113" s="1"/>
  <c r="D30" i="71"/>
  <c r="D30" i="11"/>
  <c r="D26" i="71"/>
  <c r="D26" i="11"/>
  <c r="D22" i="71"/>
  <c r="D22" i="11"/>
  <c r="D18" i="71"/>
  <c r="D18" i="11"/>
  <c r="D14" i="71"/>
  <c r="D14" i="11"/>
  <c r="D29" i="71"/>
  <c r="D29" i="11"/>
  <c r="D25" i="71"/>
  <c r="D25" i="11"/>
  <c r="D21" i="71"/>
  <c r="D21" i="11"/>
  <c r="D17" i="71"/>
  <c r="D17" i="11"/>
  <c r="D13" i="71"/>
  <c r="D13" i="11"/>
  <c r="E9" i="94"/>
  <c r="H9" i="94" s="1"/>
  <c r="E9" i="93"/>
  <c r="F27" i="94"/>
  <c r="F27" i="93"/>
  <c r="F15" i="93"/>
  <c r="F15" i="94"/>
  <c r="G11" i="93"/>
  <c r="G11" i="94"/>
  <c r="D11" i="70"/>
  <c r="D11" i="69"/>
  <c r="D11" i="68"/>
  <c r="F30" i="94"/>
  <c r="F30" i="93"/>
  <c r="F18" i="94"/>
  <c r="F18" i="93"/>
  <c r="F10" i="94"/>
  <c r="F10" i="93"/>
  <c r="G10" i="94"/>
  <c r="G10" i="93"/>
  <c r="D10" i="68"/>
  <c r="D10" i="70"/>
  <c r="D10" i="69"/>
  <c r="F7" i="93"/>
  <c r="F7" i="94"/>
  <c r="F29" i="93"/>
  <c r="F29" i="94"/>
  <c r="F25" i="93"/>
  <c r="F25" i="94"/>
  <c r="F21" i="93"/>
  <c r="F21" i="94"/>
  <c r="F17" i="93"/>
  <c r="F17" i="94"/>
  <c r="F13" i="93"/>
  <c r="F13" i="94"/>
  <c r="F9" i="93"/>
  <c r="F9" i="94"/>
  <c r="G9" i="93"/>
  <c r="G9" i="94"/>
  <c r="D9" i="70"/>
  <c r="D9" i="68"/>
  <c r="D9" i="69"/>
  <c r="F31" i="93"/>
  <c r="F31" i="94"/>
  <c r="F23" i="93"/>
  <c r="F23" i="94"/>
  <c r="F19" i="94"/>
  <c r="F19" i="93"/>
  <c r="F11" i="94"/>
  <c r="F11" i="93"/>
  <c r="C7" i="28"/>
  <c r="E7" i="94"/>
  <c r="H7" i="94" s="1"/>
  <c r="E7" i="93"/>
  <c r="E8" i="93"/>
  <c r="E8" i="94"/>
  <c r="H8" i="94" s="1"/>
  <c r="F26" i="94"/>
  <c r="F26" i="93"/>
  <c r="F22" i="94"/>
  <c r="F22" i="93"/>
  <c r="F14" i="94"/>
  <c r="F14" i="93"/>
  <c r="E11" i="94"/>
  <c r="H11" i="94" s="1"/>
  <c r="E11" i="93"/>
  <c r="F32" i="93"/>
  <c r="F32" i="94"/>
  <c r="F28" i="93"/>
  <c r="F28" i="94"/>
  <c r="F24" i="93"/>
  <c r="F24" i="94"/>
  <c r="F20" i="93"/>
  <c r="F20" i="94"/>
  <c r="F16" i="93"/>
  <c r="F16" i="94"/>
  <c r="F12" i="93"/>
  <c r="F12" i="94"/>
  <c r="F8" i="93"/>
  <c r="F8" i="94"/>
  <c r="G8" i="93"/>
  <c r="G8" i="94"/>
  <c r="D8" i="70"/>
  <c r="D8" i="68"/>
  <c r="D8" i="69"/>
  <c r="E32" i="93"/>
  <c r="E32" i="94"/>
  <c r="H32" i="94" s="1"/>
  <c r="E20" i="93"/>
  <c r="E20" i="94"/>
  <c r="H20" i="94" s="1"/>
  <c r="E27" i="93"/>
  <c r="E27" i="94"/>
  <c r="H27" i="94" s="1"/>
  <c r="E19" i="93"/>
  <c r="E19" i="94"/>
  <c r="H19" i="94" s="1"/>
  <c r="E30" i="94"/>
  <c r="H30" i="94" s="1"/>
  <c r="E30" i="93"/>
  <c r="E26" i="94"/>
  <c r="H26" i="94" s="1"/>
  <c r="E26" i="93"/>
  <c r="E22" i="94"/>
  <c r="H22" i="94" s="1"/>
  <c r="E22" i="93"/>
  <c r="E18" i="94"/>
  <c r="H18" i="94" s="1"/>
  <c r="E18" i="93"/>
  <c r="E14" i="94"/>
  <c r="H14" i="94" s="1"/>
  <c r="E14" i="93"/>
  <c r="E28" i="93"/>
  <c r="E28" i="94"/>
  <c r="H28" i="94" s="1"/>
  <c r="E16" i="93"/>
  <c r="E16" i="94"/>
  <c r="H16" i="94" s="1"/>
  <c r="E31" i="93"/>
  <c r="E31" i="94"/>
  <c r="H31" i="94" s="1"/>
  <c r="E23" i="93"/>
  <c r="E23" i="94"/>
  <c r="H23" i="94" s="1"/>
  <c r="E29" i="93"/>
  <c r="E29" i="94"/>
  <c r="H29" i="94" s="1"/>
  <c r="E25" i="93"/>
  <c r="E25" i="94"/>
  <c r="H25" i="94" s="1"/>
  <c r="E21" i="93"/>
  <c r="E21" i="94"/>
  <c r="H21" i="94" s="1"/>
  <c r="E17" i="93"/>
  <c r="E17" i="94"/>
  <c r="H17" i="94" s="1"/>
  <c r="E13" i="94"/>
  <c r="H13" i="94" s="1"/>
  <c r="E13" i="93"/>
  <c r="E24" i="94"/>
  <c r="H24" i="94" s="1"/>
  <c r="E24" i="93"/>
  <c r="E12" i="93"/>
  <c r="E12" i="94"/>
  <c r="H12" i="94" s="1"/>
  <c r="E15" i="93"/>
  <c r="E15" i="94"/>
  <c r="H15" i="94" s="1"/>
  <c r="G29" i="94"/>
  <c r="G29" i="93"/>
  <c r="D29" i="67"/>
  <c r="D29" i="64"/>
  <c r="D29" i="70"/>
  <c r="D29" i="59"/>
  <c r="D29" i="65"/>
  <c r="D29" i="62"/>
  <c r="D29" i="66"/>
  <c r="D29" i="28"/>
  <c r="D29" i="60"/>
  <c r="D29" i="61"/>
  <c r="D29" i="69"/>
  <c r="D29" i="68"/>
  <c r="D29" i="63"/>
  <c r="E28" i="75"/>
  <c r="G21" i="94"/>
  <c r="G21" i="93"/>
  <c r="D21" i="67"/>
  <c r="D21" i="63"/>
  <c r="D21" i="59"/>
  <c r="D21" i="65"/>
  <c r="D21" i="60"/>
  <c r="D21" i="28"/>
  <c r="D21" i="64"/>
  <c r="D21" i="62"/>
  <c r="D21" i="69"/>
  <c r="D21" i="70"/>
  <c r="D21" i="61"/>
  <c r="D21" i="66"/>
  <c r="D21" i="68"/>
  <c r="E20" i="75"/>
  <c r="G32" i="93"/>
  <c r="G32" i="94"/>
  <c r="D32" i="66"/>
  <c r="D32" i="65"/>
  <c r="D32" i="67"/>
  <c r="D32" i="28"/>
  <c r="D32" i="61"/>
  <c r="D32" i="62"/>
  <c r="D32" i="69"/>
  <c r="D32" i="70"/>
  <c r="D32" i="59"/>
  <c r="D32" i="63"/>
  <c r="D32" i="68"/>
  <c r="D32" i="60"/>
  <c r="D32" i="64"/>
  <c r="E31" i="75"/>
  <c r="G28" i="94"/>
  <c r="G28" i="93"/>
  <c r="D28" i="70"/>
  <c r="D28" i="59"/>
  <c r="D28" i="64"/>
  <c r="D28" i="66"/>
  <c r="D28" i="60"/>
  <c r="D28" i="65"/>
  <c r="D28" i="67"/>
  <c r="D28" i="28"/>
  <c r="D28" i="69"/>
  <c r="D28" i="68"/>
  <c r="D28" i="61"/>
  <c r="D28" i="62"/>
  <c r="D28" i="63"/>
  <c r="E27" i="75"/>
  <c r="G24" i="93"/>
  <c r="G24" i="94"/>
  <c r="D24" i="60"/>
  <c r="D24" i="68"/>
  <c r="D24" i="63"/>
  <c r="D24" i="70"/>
  <c r="D24" i="67"/>
  <c r="D24" i="66"/>
  <c r="D24" i="28"/>
  <c r="D24" i="64"/>
  <c r="D24" i="61"/>
  <c r="D24" i="62"/>
  <c r="D24" i="69"/>
  <c r="D24" i="59"/>
  <c r="D24" i="65"/>
  <c r="E23" i="75"/>
  <c r="G20" i="94"/>
  <c r="G20" i="93"/>
  <c r="D20" i="63"/>
  <c r="D20" i="65"/>
  <c r="D20" i="67"/>
  <c r="D20" i="28"/>
  <c r="D20" i="61"/>
  <c r="D20" i="62"/>
  <c r="D20" i="69"/>
  <c r="D20" i="60"/>
  <c r="D20" i="68"/>
  <c r="D20" i="70"/>
  <c r="D20" i="64"/>
  <c r="D20" i="59"/>
  <c r="D20" i="66"/>
  <c r="E19" i="75"/>
  <c r="G16" i="94"/>
  <c r="G16" i="93"/>
  <c r="D16" i="65"/>
  <c r="D16" i="67"/>
  <c r="D16" i="28"/>
  <c r="D16" i="61"/>
  <c r="D16" i="62"/>
  <c r="D16" i="69"/>
  <c r="D16" i="70"/>
  <c r="D16" i="59"/>
  <c r="D16" i="64"/>
  <c r="D16" i="66"/>
  <c r="D16" i="63"/>
  <c r="D16" i="60"/>
  <c r="D16" i="68"/>
  <c r="E15" i="75"/>
  <c r="G27" i="93"/>
  <c r="G27" i="94"/>
  <c r="D27" i="67"/>
  <c r="D27" i="28"/>
  <c r="D27" i="61"/>
  <c r="D27" i="62"/>
  <c r="D27" i="66"/>
  <c r="D27" i="59"/>
  <c r="D27" i="60"/>
  <c r="D27" i="64"/>
  <c r="D27" i="65"/>
  <c r="D27" i="63"/>
  <c r="D27" i="69"/>
  <c r="D27" i="68"/>
  <c r="D27" i="70"/>
  <c r="E26" i="75"/>
  <c r="G19" i="93"/>
  <c r="G19" i="94"/>
  <c r="D19" i="70"/>
  <c r="D19" i="69"/>
  <c r="D19" i="59"/>
  <c r="D19" i="64"/>
  <c r="D19" i="65"/>
  <c r="D19" i="61"/>
  <c r="D19" i="62"/>
  <c r="D19" i="68"/>
  <c r="D19" i="60"/>
  <c r="D19" i="63"/>
  <c r="D19" i="66"/>
  <c r="D19" i="67"/>
  <c r="D19" i="28"/>
  <c r="E18" i="75"/>
  <c r="G15" i="93"/>
  <c r="G15" i="94"/>
  <c r="D15" i="63"/>
  <c r="D15" i="70"/>
  <c r="D15" i="65"/>
  <c r="D15" i="67"/>
  <c r="D15" i="28"/>
  <c r="D15" i="61"/>
  <c r="D15" i="59"/>
  <c r="D15" i="69"/>
  <c r="D15" i="66"/>
  <c r="D15" i="60"/>
  <c r="D15" i="68"/>
  <c r="D15" i="64"/>
  <c r="D15" i="62"/>
  <c r="E14" i="75"/>
  <c r="G31" i="93"/>
  <c r="G31" i="94"/>
  <c r="D31" i="59"/>
  <c r="D31" i="62"/>
  <c r="D31" i="65"/>
  <c r="D31" i="67"/>
  <c r="D31" i="28"/>
  <c r="D31" i="61"/>
  <c r="D31" i="63"/>
  <c r="D31" i="66"/>
  <c r="D31" i="68"/>
  <c r="D31" i="60"/>
  <c r="D31" i="70"/>
  <c r="D31" i="64"/>
  <c r="D31" i="69"/>
  <c r="E30" i="75"/>
  <c r="G23" i="93"/>
  <c r="G23" i="94"/>
  <c r="D23" i="66"/>
  <c r="D23" i="65"/>
  <c r="D23" i="60"/>
  <c r="D23" i="64"/>
  <c r="D23" i="69"/>
  <c r="D23" i="70"/>
  <c r="D23" i="67"/>
  <c r="D23" i="28"/>
  <c r="D23" i="62"/>
  <c r="D23" i="63"/>
  <c r="D23" i="61"/>
  <c r="D23" i="59"/>
  <c r="D23" i="68"/>
  <c r="E22" i="75"/>
  <c r="G30" i="94"/>
  <c r="G30" i="93"/>
  <c r="D30" i="65"/>
  <c r="D30" i="28"/>
  <c r="D30" i="63"/>
  <c r="D30" i="59"/>
  <c r="D30" i="62"/>
  <c r="D30" i="60"/>
  <c r="D30" i="64"/>
  <c r="D30" i="69"/>
  <c r="D30" i="70"/>
  <c r="D30" i="61"/>
  <c r="D30" i="66"/>
  <c r="D30" i="67"/>
  <c r="D30" i="68"/>
  <c r="E29" i="75"/>
  <c r="G26" i="93"/>
  <c r="G26" i="94"/>
  <c r="D26" i="59"/>
  <c r="D26" i="60"/>
  <c r="D26" i="70"/>
  <c r="D26" i="67"/>
  <c r="D26" i="61"/>
  <c r="D26" i="66"/>
  <c r="D26" i="63"/>
  <c r="D26" i="68"/>
  <c r="D26" i="28"/>
  <c r="D26" i="64"/>
  <c r="D26" i="69"/>
  <c r="D26" i="65"/>
  <c r="D26" i="62"/>
  <c r="E25" i="75"/>
  <c r="G22" i="94"/>
  <c r="G22" i="93"/>
  <c r="D22" i="70"/>
  <c r="D22" i="59"/>
  <c r="D22" i="67"/>
  <c r="D22" i="60"/>
  <c r="D22" i="61"/>
  <c r="D22" i="66"/>
  <c r="D22" i="64"/>
  <c r="D22" i="69"/>
  <c r="D22" i="65"/>
  <c r="D22" i="62"/>
  <c r="D22" i="63"/>
  <c r="D22" i="68"/>
  <c r="D22" i="28"/>
  <c r="E21" i="75"/>
  <c r="G18" i="93"/>
  <c r="G18" i="94"/>
  <c r="D18" i="66"/>
  <c r="D18" i="64"/>
  <c r="D18" i="69"/>
  <c r="D18" i="28"/>
  <c r="D18" i="62"/>
  <c r="D18" i="63"/>
  <c r="D18" i="67"/>
  <c r="D18" i="68"/>
  <c r="D18" i="70"/>
  <c r="D18" i="65"/>
  <c r="D18" i="59"/>
  <c r="D18" i="60"/>
  <c r="D18" i="61"/>
  <c r="E17" i="75"/>
  <c r="G14" i="94"/>
  <c r="G14" i="93"/>
  <c r="D14" i="69"/>
  <c r="D14" i="70"/>
  <c r="D14" i="68"/>
  <c r="G25" i="94"/>
  <c r="G25" i="93"/>
  <c r="D25" i="70"/>
  <c r="D25" i="28"/>
  <c r="D25" i="66"/>
  <c r="D25" i="63"/>
  <c r="D25" i="69"/>
  <c r="D25" i="67"/>
  <c r="D25" i="61"/>
  <c r="D25" i="68"/>
  <c r="D25" i="65"/>
  <c r="D25" i="60"/>
  <c r="D25" i="64"/>
  <c r="D25" i="62"/>
  <c r="D25" i="59"/>
  <c r="E24" i="75"/>
  <c r="G17" i="94"/>
  <c r="G17" i="93"/>
  <c r="D17" i="66"/>
  <c r="D17" i="59"/>
  <c r="D17" i="65"/>
  <c r="D17" i="61"/>
  <c r="D17" i="62"/>
  <c r="D17" i="67"/>
  <c r="D17" i="60"/>
  <c r="D17" i="64"/>
  <c r="D17" i="28"/>
  <c r="D17" i="69"/>
  <c r="D17" i="68"/>
  <c r="D17" i="63"/>
  <c r="D17" i="70"/>
  <c r="E16" i="75"/>
  <c r="G13" i="94"/>
  <c r="G13" i="93"/>
  <c r="D13" i="28"/>
  <c r="D13" i="64"/>
  <c r="D13" i="66"/>
  <c r="D13" i="70"/>
  <c r="D13" i="60"/>
  <c r="D13" i="61"/>
  <c r="D13" i="62"/>
  <c r="D13" i="59"/>
  <c r="D13" i="67"/>
  <c r="D13" i="63"/>
  <c r="D13" i="68"/>
  <c r="D13" i="65"/>
  <c r="D13" i="69"/>
  <c r="E12" i="75"/>
  <c r="D9" i="66"/>
  <c r="D9" i="59"/>
  <c r="D9" i="67"/>
  <c r="D9" i="28"/>
  <c r="E13" i="109" s="1"/>
  <c r="D9" i="61"/>
  <c r="D9" i="64"/>
  <c r="D9" i="62"/>
  <c r="D9" i="65"/>
  <c r="D9" i="60"/>
  <c r="D9" i="63"/>
  <c r="D8" i="65"/>
  <c r="D8" i="64"/>
  <c r="D8" i="62"/>
  <c r="D8" i="61"/>
  <c r="D8" i="59"/>
  <c r="D8" i="63"/>
  <c r="D8" i="66"/>
  <c r="D8" i="67"/>
  <c r="D8" i="28"/>
  <c r="D8" i="60"/>
  <c r="D7" i="67"/>
  <c r="D7" i="28"/>
  <c r="D7" i="62"/>
  <c r="D7" i="63"/>
  <c r="D7" i="66"/>
  <c r="D7" i="59"/>
  <c r="D7" i="65"/>
  <c r="D7" i="60"/>
  <c r="D7" i="64"/>
  <c r="D7" i="61"/>
  <c r="D11" i="65"/>
  <c r="D11" i="67"/>
  <c r="D11" i="28"/>
  <c r="D11" i="61"/>
  <c r="D11" i="62"/>
  <c r="D11" i="63"/>
  <c r="D11" i="59"/>
  <c r="D11" i="66"/>
  <c r="D11" i="60"/>
  <c r="D11" i="64"/>
  <c r="D10" i="66"/>
  <c r="D10" i="65"/>
  <c r="D10" i="67"/>
  <c r="D10" i="60"/>
  <c r="D10" i="64"/>
  <c r="D10" i="61"/>
  <c r="D10" i="59"/>
  <c r="D10" i="62"/>
  <c r="D10" i="63"/>
  <c r="D10" i="28"/>
  <c r="D14" i="65"/>
  <c r="D14" i="62"/>
  <c r="D14" i="63"/>
  <c r="D14" i="66"/>
  <c r="D14" i="60"/>
  <c r="D14" i="64"/>
  <c r="D14" i="59"/>
  <c r="D14" i="67"/>
  <c r="D14" i="61"/>
  <c r="D14" i="28"/>
  <c r="E13" i="75"/>
  <c r="E22" i="52"/>
  <c r="E23" i="51"/>
  <c r="E20" i="73"/>
  <c r="E23" i="54"/>
  <c r="E19" i="74"/>
  <c r="E14" i="51"/>
  <c r="E13" i="52"/>
  <c r="E11" i="73"/>
  <c r="E14" i="54"/>
  <c r="E10" i="75"/>
  <c r="E10" i="74"/>
  <c r="E34" i="51"/>
  <c r="E33" i="52"/>
  <c r="E31" i="73"/>
  <c r="E34" i="54"/>
  <c r="E30" i="74"/>
  <c r="E30" i="51"/>
  <c r="E29" i="52"/>
  <c r="E27" i="73"/>
  <c r="E30" i="54"/>
  <c r="E26" i="74"/>
  <c r="E26" i="51"/>
  <c r="E25" i="52"/>
  <c r="E23" i="73"/>
  <c r="E26" i="54"/>
  <c r="E22" i="74"/>
  <c r="E22" i="51"/>
  <c r="E21" i="52"/>
  <c r="E19" i="73"/>
  <c r="E22" i="54"/>
  <c r="E18" i="74"/>
  <c r="E18" i="51"/>
  <c r="E17" i="52"/>
  <c r="E15" i="73"/>
  <c r="E18" i="54"/>
  <c r="E14" i="74"/>
  <c r="E13" i="51"/>
  <c r="E12" i="52"/>
  <c r="E10" i="73"/>
  <c r="E13" i="54"/>
  <c r="E9" i="75"/>
  <c r="E9" i="74"/>
  <c r="E34" i="52"/>
  <c r="E35" i="51"/>
  <c r="E32" i="73"/>
  <c r="E35" i="54"/>
  <c r="E31" i="74"/>
  <c r="E26" i="52"/>
  <c r="E27" i="51"/>
  <c r="E24" i="73"/>
  <c r="E27" i="54"/>
  <c r="E23" i="74"/>
  <c r="E18" i="52"/>
  <c r="E19" i="51"/>
  <c r="E16" i="73"/>
  <c r="E19" i="54"/>
  <c r="E15" i="74"/>
  <c r="E9" i="52"/>
  <c r="E33" i="51"/>
  <c r="E32" i="52"/>
  <c r="E30" i="73"/>
  <c r="E33" i="54"/>
  <c r="E29" i="74"/>
  <c r="E29" i="51"/>
  <c r="E28" i="52"/>
  <c r="E26" i="73"/>
  <c r="E29" i="54"/>
  <c r="E25" i="74"/>
  <c r="E25" i="51"/>
  <c r="E24" i="52"/>
  <c r="E22" i="73"/>
  <c r="E25" i="54"/>
  <c r="E21" i="74"/>
  <c r="E21" i="51"/>
  <c r="E20" i="52"/>
  <c r="E18" i="73"/>
  <c r="E21" i="54"/>
  <c r="E17" i="74"/>
  <c r="E17" i="51"/>
  <c r="E16" i="52"/>
  <c r="E14" i="73"/>
  <c r="E17" i="54"/>
  <c r="E13" i="74"/>
  <c r="E11" i="52"/>
  <c r="E12" i="51"/>
  <c r="E9" i="73"/>
  <c r="E12" i="54"/>
  <c r="E8" i="74"/>
  <c r="E8" i="75"/>
  <c r="E30" i="52"/>
  <c r="E31" i="51"/>
  <c r="E28" i="73"/>
  <c r="E31" i="54"/>
  <c r="E27" i="74"/>
  <c r="E31" i="52"/>
  <c r="E32" i="51"/>
  <c r="E29" i="73"/>
  <c r="E32" i="54"/>
  <c r="E28" i="74"/>
  <c r="E27" i="52"/>
  <c r="E28" i="51"/>
  <c r="E25" i="73"/>
  <c r="E28" i="54"/>
  <c r="E24" i="74"/>
  <c r="E23" i="52"/>
  <c r="E24" i="51"/>
  <c r="E21" i="73"/>
  <c r="E24" i="54"/>
  <c r="E20" i="74"/>
  <c r="E19" i="52"/>
  <c r="E20" i="51"/>
  <c r="E17" i="73"/>
  <c r="E20" i="54"/>
  <c r="E16" i="74"/>
  <c r="E15" i="52"/>
  <c r="E16" i="51"/>
  <c r="E13" i="73"/>
  <c r="E16" i="54"/>
  <c r="E12" i="74"/>
  <c r="E11" i="54"/>
  <c r="E10" i="52"/>
  <c r="E11" i="51"/>
  <c r="E8" i="73"/>
  <c r="E7" i="73"/>
  <c r="E6" i="74"/>
  <c r="E10" i="54"/>
  <c r="E7" i="74"/>
  <c r="E7" i="75"/>
  <c r="E6" i="75"/>
  <c r="C29" i="70"/>
  <c r="C29" i="69"/>
  <c r="C29" i="63"/>
  <c r="C29" i="71"/>
  <c r="C29" i="68"/>
  <c r="C29" i="67"/>
  <c r="C29" i="62"/>
  <c r="C29" i="59"/>
  <c r="C29" i="65"/>
  <c r="C29" i="60"/>
  <c r="C29" i="64"/>
  <c r="C29" i="61"/>
  <c r="C29" i="66"/>
  <c r="C32" i="69"/>
  <c r="C32" i="70"/>
  <c r="C32" i="71"/>
  <c r="C32" i="67"/>
  <c r="C32" i="68"/>
  <c r="C32" i="59"/>
  <c r="C32" i="66"/>
  <c r="C32" i="60"/>
  <c r="C32" i="63"/>
  <c r="C32" i="62"/>
  <c r="C32" i="61"/>
  <c r="C32" i="65"/>
  <c r="C32" i="64"/>
  <c r="C28" i="69"/>
  <c r="C28" i="67"/>
  <c r="C28" i="71"/>
  <c r="C28" i="70"/>
  <c r="C28" i="64"/>
  <c r="C28" i="62"/>
  <c r="C28" i="65"/>
  <c r="C28" i="63"/>
  <c r="C28" i="59"/>
  <c r="C28" i="61"/>
  <c r="C28" i="60"/>
  <c r="C28" i="68"/>
  <c r="C28" i="66"/>
  <c r="C24" i="69"/>
  <c r="C24" i="71"/>
  <c r="C24" i="70"/>
  <c r="C24" i="62"/>
  <c r="C24" i="67"/>
  <c r="C24" i="68"/>
  <c r="C24" i="66"/>
  <c r="C24" i="65"/>
  <c r="C24" i="59"/>
  <c r="C24" i="61"/>
  <c r="C24" i="60"/>
  <c r="C24" i="64"/>
  <c r="C24" i="63"/>
  <c r="C20" i="70"/>
  <c r="C20" i="71"/>
  <c r="C20" i="64"/>
  <c r="C20" i="62"/>
  <c r="C20" i="65"/>
  <c r="C20" i="63"/>
  <c r="C20" i="59"/>
  <c r="C20" i="69"/>
  <c r="C20" i="68"/>
  <c r="C20" i="66"/>
  <c r="C20" i="61"/>
  <c r="C20" i="60"/>
  <c r="C20" i="67"/>
  <c r="C16" i="69"/>
  <c r="C16" i="71"/>
  <c r="C16" i="62"/>
  <c r="C16" i="68"/>
  <c r="C16" i="59"/>
  <c r="C16" i="70"/>
  <c r="C16" i="61"/>
  <c r="C16" i="60"/>
  <c r="C16" i="63"/>
  <c r="C16" i="67"/>
  <c r="C16" i="66"/>
  <c r="C16" i="64"/>
  <c r="C16" i="65"/>
  <c r="C12" i="68"/>
  <c r="C12" i="69"/>
  <c r="C12" i="71"/>
  <c r="C12" i="64"/>
  <c r="C12" i="65"/>
  <c r="C12" i="63"/>
  <c r="C12" i="62"/>
  <c r="C12" i="59"/>
  <c r="C12" i="61"/>
  <c r="C12" i="60"/>
  <c r="C12" i="67"/>
  <c r="C12" i="66"/>
  <c r="C12" i="70"/>
  <c r="C30" i="71"/>
  <c r="C30" i="70"/>
  <c r="C30" i="69"/>
  <c r="C30" i="68"/>
  <c r="C30" i="67"/>
  <c r="C30" i="66"/>
  <c r="C30" i="65"/>
  <c r="C30" i="62"/>
  <c r="C30" i="63"/>
  <c r="C30" i="64"/>
  <c r="C30" i="59"/>
  <c r="C30" i="60"/>
  <c r="C30" i="61"/>
  <c r="C7" i="71"/>
  <c r="C7" i="69"/>
  <c r="C7" i="70"/>
  <c r="C7" i="62"/>
  <c r="C7" i="67"/>
  <c r="C7" i="66"/>
  <c r="C7" i="68"/>
  <c r="C7" i="64"/>
  <c r="C7" i="59"/>
  <c r="C7" i="61"/>
  <c r="C7" i="60"/>
  <c r="C7" i="65"/>
  <c r="C7" i="63"/>
  <c r="C31" i="71"/>
  <c r="C31" i="69"/>
  <c r="C31" i="68"/>
  <c r="C31" i="67"/>
  <c r="C31" i="65"/>
  <c r="C31" i="63"/>
  <c r="C31" i="62"/>
  <c r="C31" i="59"/>
  <c r="C31" i="60"/>
  <c r="C31" i="66"/>
  <c r="C31" i="64"/>
  <c r="C31" i="61"/>
  <c r="C31" i="70"/>
  <c r="C27" i="71"/>
  <c r="C27" i="68"/>
  <c r="C27" i="67"/>
  <c r="C27" i="70"/>
  <c r="C27" i="62"/>
  <c r="C27" i="69"/>
  <c r="C27" i="64"/>
  <c r="C27" i="63"/>
  <c r="C27" i="66"/>
  <c r="C27" i="59"/>
  <c r="C27" i="61"/>
  <c r="C27" i="60"/>
  <c r="C27" i="65"/>
  <c r="C23" i="71"/>
  <c r="C23" i="69"/>
  <c r="C23" i="68"/>
  <c r="C23" i="70"/>
  <c r="C23" i="67"/>
  <c r="C23" i="65"/>
  <c r="C23" i="62"/>
  <c r="C23" i="64"/>
  <c r="C23" i="59"/>
  <c r="C23" i="61"/>
  <c r="C23" i="60"/>
  <c r="C23" i="66"/>
  <c r="C23" i="63"/>
  <c r="C19" i="71"/>
  <c r="C19" i="68"/>
  <c r="C19" i="69"/>
  <c r="C19" i="62"/>
  <c r="C19" i="70"/>
  <c r="C19" i="67"/>
  <c r="C19" i="64"/>
  <c r="C19" i="63"/>
  <c r="C19" i="59"/>
  <c r="C19" i="61"/>
  <c r="C19" i="60"/>
  <c r="C19" i="65"/>
  <c r="C19" i="66"/>
  <c r="C15" i="71"/>
  <c r="C15" i="69"/>
  <c r="C15" i="68"/>
  <c r="C15" i="67"/>
  <c r="C15" i="65"/>
  <c r="C15" i="70"/>
  <c r="C15" i="63"/>
  <c r="C15" i="62"/>
  <c r="C15" i="59"/>
  <c r="C15" i="61"/>
  <c r="C15" i="60"/>
  <c r="C15" i="66"/>
  <c r="C15" i="64"/>
  <c r="C11" i="71"/>
  <c r="C11" i="70"/>
  <c r="C11" i="66"/>
  <c r="C11" i="68"/>
  <c r="C11" i="64"/>
  <c r="C11" i="63"/>
  <c r="C11" i="62"/>
  <c r="C11" i="59"/>
  <c r="C11" i="67"/>
  <c r="C11" i="65"/>
  <c r="C11" i="61"/>
  <c r="C11" i="60"/>
  <c r="C11" i="69"/>
  <c r="C26" i="71"/>
  <c r="C26" i="68"/>
  <c r="C26" i="70"/>
  <c r="C26" i="69"/>
  <c r="C26" i="67"/>
  <c r="C26" i="66"/>
  <c r="C26" i="64"/>
  <c r="C26" i="62"/>
  <c r="C26" i="65"/>
  <c r="C26" i="59"/>
  <c r="C26" i="61"/>
  <c r="C26" i="60"/>
  <c r="C26" i="63"/>
  <c r="C22" i="71"/>
  <c r="C22" i="69"/>
  <c r="C22" i="68"/>
  <c r="C22" i="70"/>
  <c r="C22" i="65"/>
  <c r="C22" i="66"/>
  <c r="C22" i="63"/>
  <c r="C22" i="62"/>
  <c r="C22" i="67"/>
  <c r="C22" i="59"/>
  <c r="C22" i="64"/>
  <c r="C22" i="61"/>
  <c r="C22" i="60"/>
  <c r="C18" i="71"/>
  <c r="C18" i="68"/>
  <c r="C18" i="70"/>
  <c r="C18" i="67"/>
  <c r="C18" i="62"/>
  <c r="C18" i="69"/>
  <c r="C18" i="66"/>
  <c r="C18" i="64"/>
  <c r="C18" i="63"/>
  <c r="C18" i="59"/>
  <c r="C18" i="65"/>
  <c r="C18" i="61"/>
  <c r="C18" i="60"/>
  <c r="C14" i="71"/>
  <c r="C14" i="69"/>
  <c r="C14" i="68"/>
  <c r="C14" i="70"/>
  <c r="C14" i="67"/>
  <c r="C14" i="66"/>
  <c r="C14" i="65"/>
  <c r="C14" i="63"/>
  <c r="C14" i="62"/>
  <c r="C14" i="59"/>
  <c r="C14" i="61"/>
  <c r="C14" i="60"/>
  <c r="C14" i="64"/>
  <c r="C9" i="70"/>
  <c r="C9" i="69"/>
  <c r="C9" i="68"/>
  <c r="C9" i="66"/>
  <c r="C9" i="64"/>
  <c r="C9" i="71"/>
  <c r="C9" i="62"/>
  <c r="C9" i="67"/>
  <c r="C9" i="63"/>
  <c r="C9" i="65"/>
  <c r="C9" i="59"/>
  <c r="C9" i="61"/>
  <c r="C9" i="60"/>
  <c r="C25" i="70"/>
  <c r="C25" i="69"/>
  <c r="C25" i="67"/>
  <c r="C25" i="66"/>
  <c r="C25" i="64"/>
  <c r="C25" i="71"/>
  <c r="C25" i="68"/>
  <c r="C25" i="65"/>
  <c r="C25" i="62"/>
  <c r="C25" i="63"/>
  <c r="C25" i="59"/>
  <c r="C25" i="61"/>
  <c r="C25" i="60"/>
  <c r="C21" i="70"/>
  <c r="C21" i="67"/>
  <c r="C21" i="69"/>
  <c r="C21" i="66"/>
  <c r="C21" i="63"/>
  <c r="C21" i="71"/>
  <c r="C21" i="68"/>
  <c r="C21" i="62"/>
  <c r="C21" i="65"/>
  <c r="C21" i="59"/>
  <c r="C21" i="64"/>
  <c r="C21" i="61"/>
  <c r="C21" i="60"/>
  <c r="C17" i="70"/>
  <c r="C17" i="69"/>
  <c r="C17" i="66"/>
  <c r="C17" i="64"/>
  <c r="C17" i="71"/>
  <c r="C17" i="68"/>
  <c r="C17" i="65"/>
  <c r="C17" i="59"/>
  <c r="C17" i="61"/>
  <c r="C17" i="60"/>
  <c r="C17" i="67"/>
  <c r="C17" i="62"/>
  <c r="C17" i="63"/>
  <c r="C13" i="70"/>
  <c r="C13" i="69"/>
  <c r="C13" i="63"/>
  <c r="C13" i="71"/>
  <c r="C13" i="68"/>
  <c r="C13" i="67"/>
  <c r="C13" i="62"/>
  <c r="C13" i="66"/>
  <c r="C13" i="59"/>
  <c r="C13" i="64"/>
  <c r="C13" i="61"/>
  <c r="C13" i="60"/>
  <c r="C13" i="65"/>
  <c r="C8" i="69"/>
  <c r="C8" i="68"/>
  <c r="C8" i="71"/>
  <c r="C8" i="70"/>
  <c r="C8" i="67"/>
  <c r="C8" i="65"/>
  <c r="C8" i="62"/>
  <c r="C8" i="59"/>
  <c r="C8" i="61"/>
  <c r="C8" i="60"/>
  <c r="C8" i="64"/>
  <c r="C8" i="66"/>
  <c r="C8" i="63"/>
  <c r="C28" i="28"/>
  <c r="C16" i="28"/>
  <c r="E25" i="56"/>
  <c r="E13" i="56"/>
  <c r="C31" i="28"/>
  <c r="C27" i="28"/>
  <c r="C23" i="28"/>
  <c r="C19" i="28"/>
  <c r="C15" i="28"/>
  <c r="C11" i="28"/>
  <c r="E9" i="56"/>
  <c r="E32" i="56"/>
  <c r="E28" i="56"/>
  <c r="E24" i="56"/>
  <c r="E20" i="56"/>
  <c r="E16" i="56"/>
  <c r="E12" i="56"/>
  <c r="C32" i="28"/>
  <c r="C20" i="28"/>
  <c r="E29" i="56"/>
  <c r="E21" i="56"/>
  <c r="E17" i="56"/>
  <c r="C30" i="28"/>
  <c r="C26" i="28"/>
  <c r="C22" i="28"/>
  <c r="C18" i="28"/>
  <c r="C14" i="28"/>
  <c r="C9" i="28"/>
  <c r="E31" i="56"/>
  <c r="E27" i="56"/>
  <c r="E23" i="56"/>
  <c r="E19" i="56"/>
  <c r="E15" i="56"/>
  <c r="E11" i="56"/>
  <c r="C24" i="28"/>
  <c r="C12" i="28"/>
  <c r="E33" i="56"/>
  <c r="C29" i="28"/>
  <c r="C25" i="28"/>
  <c r="C21" i="28"/>
  <c r="C17" i="28"/>
  <c r="C13" i="28"/>
  <c r="C8" i="28"/>
  <c r="E34" i="56"/>
  <c r="E30" i="56"/>
  <c r="E26" i="56"/>
  <c r="E22" i="56"/>
  <c r="E18" i="56"/>
  <c r="E14" i="56"/>
  <c r="E10" i="56"/>
  <c r="D13" i="113" l="1"/>
  <c r="D17" i="112"/>
  <c r="D17" i="110"/>
  <c r="D17" i="109"/>
  <c r="D15" i="106"/>
  <c r="D15" i="102"/>
  <c r="D15" i="98"/>
  <c r="D16" i="108"/>
  <c r="D15" i="105"/>
  <c r="D15" i="101"/>
  <c r="D15" i="97"/>
  <c r="D15" i="104"/>
  <c r="D15" i="100"/>
  <c r="D15" i="99"/>
  <c r="D15" i="103"/>
  <c r="D15" i="107"/>
  <c r="D21" i="113"/>
  <c r="D25" i="112"/>
  <c r="D25" i="110"/>
  <c r="D25" i="109"/>
  <c r="D23" i="106"/>
  <c r="D23" i="102"/>
  <c r="D23" i="98"/>
  <c r="D24" i="108"/>
  <c r="D23" i="105"/>
  <c r="D23" i="101"/>
  <c r="D23" i="97"/>
  <c r="D23" i="104"/>
  <c r="D23" i="100"/>
  <c r="D23" i="107"/>
  <c r="D23" i="99"/>
  <c r="D23" i="103"/>
  <c r="D29" i="113"/>
  <c r="D33" i="112"/>
  <c r="D33" i="110"/>
  <c r="D33" i="109"/>
  <c r="D31" i="106"/>
  <c r="D31" i="102"/>
  <c r="D31" i="98"/>
  <c r="D32" i="108"/>
  <c r="D31" i="105"/>
  <c r="D31" i="101"/>
  <c r="D31" i="97"/>
  <c r="D31" i="104"/>
  <c r="D31" i="100"/>
  <c r="D31" i="99"/>
  <c r="D31" i="103"/>
  <c r="D31" i="107"/>
  <c r="D18" i="113"/>
  <c r="D22" i="110"/>
  <c r="D22" i="112"/>
  <c r="D22" i="109"/>
  <c r="D20" i="107"/>
  <c r="D20" i="103"/>
  <c r="D20" i="99"/>
  <c r="D20" i="106"/>
  <c r="D20" i="102"/>
  <c r="D20" i="98"/>
  <c r="D21" i="108"/>
  <c r="D20" i="105"/>
  <c r="D20" i="101"/>
  <c r="D20" i="97"/>
  <c r="D20" i="104"/>
  <c r="D20" i="100"/>
  <c r="D26" i="113"/>
  <c r="D30" i="110"/>
  <c r="D30" i="112"/>
  <c r="D30" i="109"/>
  <c r="D28" i="107"/>
  <c r="D28" i="103"/>
  <c r="D28" i="99"/>
  <c r="D28" i="106"/>
  <c r="D28" i="102"/>
  <c r="D28" i="98"/>
  <c r="D29" i="108"/>
  <c r="D28" i="105"/>
  <c r="D28" i="101"/>
  <c r="D28" i="97"/>
  <c r="D28" i="100"/>
  <c r="D28" i="104"/>
  <c r="D19" i="113"/>
  <c r="D23" i="110"/>
  <c r="D23" i="112"/>
  <c r="D23" i="109"/>
  <c r="D21" i="104"/>
  <c r="D21" i="100"/>
  <c r="D21" i="107"/>
  <c r="D21" i="103"/>
  <c r="D21" i="99"/>
  <c r="D21" i="106"/>
  <c r="D21" i="102"/>
  <c r="D21" i="98"/>
  <c r="D21" i="101"/>
  <c r="D22" i="108"/>
  <c r="D21" i="105"/>
  <c r="D21" i="97"/>
  <c r="D27" i="113"/>
  <c r="D31" i="112"/>
  <c r="D31" i="110"/>
  <c r="D31" i="109"/>
  <c r="D29" i="104"/>
  <c r="D29" i="100"/>
  <c r="D29" i="107"/>
  <c r="D29" i="103"/>
  <c r="D29" i="99"/>
  <c r="D29" i="106"/>
  <c r="D29" i="102"/>
  <c r="D29" i="98"/>
  <c r="D29" i="105"/>
  <c r="D29" i="97"/>
  <c r="D29" i="101"/>
  <c r="D30" i="108"/>
  <c r="D20" i="113"/>
  <c r="D24" i="112"/>
  <c r="D24" i="110"/>
  <c r="D24" i="109"/>
  <c r="D23" i="108"/>
  <c r="D22" i="105"/>
  <c r="D22" i="101"/>
  <c r="D22" i="97"/>
  <c r="D22" i="104"/>
  <c r="D22" i="100"/>
  <c r="D22" i="107"/>
  <c r="D22" i="103"/>
  <c r="D22" i="99"/>
  <c r="D22" i="106"/>
  <c r="D22" i="98"/>
  <c r="D22" i="102"/>
  <c r="D28" i="113"/>
  <c r="D32" i="112"/>
  <c r="D32" i="110"/>
  <c r="D32" i="109"/>
  <c r="D31" i="108"/>
  <c r="D30" i="105"/>
  <c r="D30" i="101"/>
  <c r="D30" i="97"/>
  <c r="D30" i="104"/>
  <c r="D30" i="100"/>
  <c r="D30" i="107"/>
  <c r="D30" i="103"/>
  <c r="D30" i="99"/>
  <c r="D30" i="102"/>
  <c r="D30" i="106"/>
  <c r="D30" i="98"/>
  <c r="D17" i="113"/>
  <c r="D21" i="112"/>
  <c r="D21" i="110"/>
  <c r="D21" i="109"/>
  <c r="D19" i="106"/>
  <c r="D19" i="102"/>
  <c r="D19" i="98"/>
  <c r="D20" i="108"/>
  <c r="D19" i="105"/>
  <c r="D19" i="101"/>
  <c r="D19" i="97"/>
  <c r="D19" i="104"/>
  <c r="D19" i="100"/>
  <c r="D19" i="107"/>
  <c r="D19" i="99"/>
  <c r="D19" i="103"/>
  <c r="D25" i="113"/>
  <c r="D29" i="112"/>
  <c r="D29" i="110"/>
  <c r="D29" i="109"/>
  <c r="D27" i="106"/>
  <c r="D27" i="102"/>
  <c r="D27" i="98"/>
  <c r="D28" i="108"/>
  <c r="D27" i="105"/>
  <c r="D27" i="101"/>
  <c r="D27" i="97"/>
  <c r="D27" i="104"/>
  <c r="D27" i="100"/>
  <c r="D27" i="103"/>
  <c r="D27" i="107"/>
  <c r="D27" i="99"/>
  <c r="D14" i="113"/>
  <c r="D18" i="110"/>
  <c r="D18" i="112"/>
  <c r="D18" i="109"/>
  <c r="D16" i="107"/>
  <c r="D16" i="103"/>
  <c r="D16" i="99"/>
  <c r="D16" i="106"/>
  <c r="D16" i="102"/>
  <c r="D16" i="98"/>
  <c r="D17" i="108"/>
  <c r="D16" i="105"/>
  <c r="D16" i="101"/>
  <c r="D16" i="97"/>
  <c r="D16" i="100"/>
  <c r="D16" i="104"/>
  <c r="D22" i="113"/>
  <c r="D26" i="110"/>
  <c r="D26" i="112"/>
  <c r="D26" i="109"/>
  <c r="D24" i="107"/>
  <c r="D24" i="103"/>
  <c r="D24" i="99"/>
  <c r="D24" i="106"/>
  <c r="D24" i="102"/>
  <c r="D24" i="98"/>
  <c r="D25" i="108"/>
  <c r="D24" i="105"/>
  <c r="D24" i="101"/>
  <c r="D24" i="97"/>
  <c r="D24" i="104"/>
  <c r="D24" i="100"/>
  <c r="D30" i="113"/>
  <c r="D34" i="110"/>
  <c r="D34" i="112"/>
  <c r="D34" i="109"/>
  <c r="D32" i="107"/>
  <c r="D32" i="103"/>
  <c r="D32" i="99"/>
  <c r="D32" i="106"/>
  <c r="D32" i="102"/>
  <c r="D32" i="98"/>
  <c r="D33" i="108"/>
  <c r="D32" i="105"/>
  <c r="D32" i="101"/>
  <c r="D32" i="97"/>
  <c r="D32" i="104"/>
  <c r="D32" i="100"/>
  <c r="D15" i="113"/>
  <c r="D19" i="110"/>
  <c r="D19" i="112"/>
  <c r="D19" i="109"/>
  <c r="D17" i="104"/>
  <c r="D17" i="100"/>
  <c r="D17" i="107"/>
  <c r="D17" i="103"/>
  <c r="D17" i="99"/>
  <c r="D17" i="106"/>
  <c r="D17" i="102"/>
  <c r="D17" i="98"/>
  <c r="D18" i="108"/>
  <c r="D17" i="101"/>
  <c r="D17" i="105"/>
  <c r="D17" i="97"/>
  <c r="D23" i="113"/>
  <c r="D27" i="112"/>
  <c r="D27" i="110"/>
  <c r="D27" i="109"/>
  <c r="D25" i="104"/>
  <c r="D25" i="100"/>
  <c r="D25" i="107"/>
  <c r="D25" i="103"/>
  <c r="D25" i="99"/>
  <c r="D25" i="106"/>
  <c r="D25" i="102"/>
  <c r="D25" i="98"/>
  <c r="D25" i="101"/>
  <c r="D25" i="97"/>
  <c r="D26" i="108"/>
  <c r="D25" i="105"/>
  <c r="D31" i="113"/>
  <c r="D35" i="110"/>
  <c r="D35" i="112"/>
  <c r="D35" i="109"/>
  <c r="D33" i="104"/>
  <c r="D33" i="100"/>
  <c r="D33" i="107"/>
  <c r="D33" i="103"/>
  <c r="D33" i="99"/>
  <c r="D33" i="106"/>
  <c r="D33" i="102"/>
  <c r="D33" i="98"/>
  <c r="D34" i="108"/>
  <c r="D33" i="105"/>
  <c r="D33" i="97"/>
  <c r="D33" i="101"/>
  <c r="D16" i="113"/>
  <c r="D20" i="112"/>
  <c r="D20" i="110"/>
  <c r="D20" i="109"/>
  <c r="D19" i="108"/>
  <c r="D18" i="105"/>
  <c r="D18" i="101"/>
  <c r="D18" i="97"/>
  <c r="D18" i="104"/>
  <c r="D18" i="100"/>
  <c r="D18" i="107"/>
  <c r="D18" i="103"/>
  <c r="D18" i="99"/>
  <c r="D18" i="98"/>
  <c r="D18" i="102"/>
  <c r="D18" i="106"/>
  <c r="D24" i="113"/>
  <c r="D28" i="112"/>
  <c r="D28" i="110"/>
  <c r="D28" i="109"/>
  <c r="D27" i="108"/>
  <c r="D26" i="105"/>
  <c r="D26" i="101"/>
  <c r="D26" i="97"/>
  <c r="D26" i="104"/>
  <c r="D26" i="100"/>
  <c r="D26" i="107"/>
  <c r="D26" i="103"/>
  <c r="D26" i="99"/>
  <c r="D26" i="102"/>
  <c r="D26" i="106"/>
  <c r="D26" i="98"/>
  <c r="D32" i="113"/>
  <c r="D36" i="112"/>
  <c r="D36" i="110"/>
  <c r="D36" i="109"/>
  <c r="D35" i="108"/>
  <c r="D34" i="105"/>
  <c r="D34" i="101"/>
  <c r="D34" i="97"/>
  <c r="D34" i="104"/>
  <c r="D34" i="100"/>
  <c r="D34" i="107"/>
  <c r="D34" i="103"/>
  <c r="D34" i="99"/>
  <c r="D34" i="98"/>
  <c r="D34" i="102"/>
  <c r="D34" i="106"/>
  <c r="D15" i="112"/>
  <c r="D15" i="110"/>
  <c r="D15" i="109"/>
  <c r="D13" i="107"/>
  <c r="D13" i="105"/>
  <c r="D13" i="103"/>
  <c r="D13" i="101"/>
  <c r="D13" i="99"/>
  <c r="D13" i="97"/>
  <c r="D14" i="108"/>
  <c r="D13" i="106"/>
  <c r="D13" i="104"/>
  <c r="D13" i="102"/>
  <c r="D13" i="100"/>
  <c r="D13" i="98"/>
  <c r="D14" i="110"/>
  <c r="D14" i="112"/>
  <c r="D14" i="109"/>
  <c r="BE14" i="109"/>
  <c r="D12" i="105"/>
  <c r="D12" i="101"/>
  <c r="D12" i="97"/>
  <c r="D12" i="106"/>
  <c r="D12" i="102"/>
  <c r="D12" i="98"/>
  <c r="D13" i="108"/>
  <c r="D12" i="107"/>
  <c r="D12" i="103"/>
  <c r="D12" i="99"/>
  <c r="D12" i="104"/>
  <c r="D12" i="100"/>
  <c r="D13" i="94"/>
  <c r="D13" i="93"/>
  <c r="D12" i="75"/>
  <c r="D12" i="74"/>
  <c r="D13" i="73"/>
  <c r="B13" i="71"/>
  <c r="B13" i="70"/>
  <c r="B13" i="69"/>
  <c r="B13" i="68"/>
  <c r="B13" i="67"/>
  <c r="B13" i="66"/>
  <c r="B13" i="65"/>
  <c r="B13" i="64"/>
  <c r="B13" i="63"/>
  <c r="B13" i="62"/>
  <c r="B13" i="61"/>
  <c r="B13" i="60"/>
  <c r="B13" i="59"/>
  <c r="D15" i="56"/>
  <c r="D16" i="54"/>
  <c r="D15" i="52"/>
  <c r="D16" i="51"/>
  <c r="Y16" i="51" s="1"/>
  <c r="Z16" i="51" s="1"/>
  <c r="B13" i="28"/>
  <c r="D21" i="94"/>
  <c r="D21" i="93"/>
  <c r="D20" i="75"/>
  <c r="D20" i="74"/>
  <c r="D21" i="73"/>
  <c r="B21" i="71"/>
  <c r="B21" i="70"/>
  <c r="B21" i="69"/>
  <c r="B21" i="68"/>
  <c r="B21" i="67"/>
  <c r="B21" i="66"/>
  <c r="B21" i="65"/>
  <c r="B21" i="64"/>
  <c r="B21" i="63"/>
  <c r="B21" i="62"/>
  <c r="B21" i="61"/>
  <c r="B21" i="60"/>
  <c r="B21" i="59"/>
  <c r="D23" i="56"/>
  <c r="D24" i="54"/>
  <c r="D23" i="52"/>
  <c r="D24" i="51"/>
  <c r="Y24" i="51" s="1"/>
  <c r="Z24" i="51" s="1"/>
  <c r="B21" i="28"/>
  <c r="D29" i="94"/>
  <c r="D29" i="93"/>
  <c r="D28" i="75"/>
  <c r="D28" i="74"/>
  <c r="D29" i="73"/>
  <c r="B29" i="71"/>
  <c r="B29" i="70"/>
  <c r="B29" i="69"/>
  <c r="B29" i="68"/>
  <c r="B29" i="67"/>
  <c r="B29" i="66"/>
  <c r="B29" i="65"/>
  <c r="B29" i="64"/>
  <c r="B29" i="63"/>
  <c r="B29" i="62"/>
  <c r="B29" i="61"/>
  <c r="B29" i="60"/>
  <c r="B29" i="59"/>
  <c r="D31" i="56"/>
  <c r="D32" i="54"/>
  <c r="D31" i="52"/>
  <c r="D32" i="51"/>
  <c r="Y32" i="51" s="1"/>
  <c r="Z32" i="51" s="1"/>
  <c r="B29" i="28"/>
  <c r="D18" i="93"/>
  <c r="D18" i="94"/>
  <c r="D17" i="75"/>
  <c r="D17" i="74"/>
  <c r="D18" i="73"/>
  <c r="B18" i="71"/>
  <c r="B18" i="70"/>
  <c r="B18" i="69"/>
  <c r="B18" i="68"/>
  <c r="B18" i="67"/>
  <c r="B18" i="66"/>
  <c r="B18" i="65"/>
  <c r="B18" i="64"/>
  <c r="B18" i="63"/>
  <c r="B18" i="62"/>
  <c r="B18" i="61"/>
  <c r="B18" i="60"/>
  <c r="B18" i="59"/>
  <c r="D20" i="56"/>
  <c r="D21" i="54"/>
  <c r="D21" i="51"/>
  <c r="Y21" i="51" s="1"/>
  <c r="Z21" i="51" s="1"/>
  <c r="D20" i="52"/>
  <c r="B18" i="28"/>
  <c r="D26" i="93"/>
  <c r="D26" i="94"/>
  <c r="D25" i="75"/>
  <c r="D25" i="74"/>
  <c r="D26" i="73"/>
  <c r="B26" i="71"/>
  <c r="B26" i="70"/>
  <c r="B26" i="69"/>
  <c r="B26" i="68"/>
  <c r="B26" i="67"/>
  <c r="B26" i="66"/>
  <c r="B26" i="65"/>
  <c r="B26" i="64"/>
  <c r="B26" i="63"/>
  <c r="B26" i="62"/>
  <c r="B26" i="61"/>
  <c r="B26" i="60"/>
  <c r="B26" i="59"/>
  <c r="D28" i="56"/>
  <c r="D29" i="54"/>
  <c r="D29" i="51"/>
  <c r="Y29" i="51" s="1"/>
  <c r="Z29" i="51" s="1"/>
  <c r="D28" i="52"/>
  <c r="B26" i="28"/>
  <c r="D10" i="93"/>
  <c r="D10" i="94"/>
  <c r="D9" i="75"/>
  <c r="D9" i="74"/>
  <c r="D10" i="73"/>
  <c r="B10" i="71"/>
  <c r="B10" i="70"/>
  <c r="B10" i="69"/>
  <c r="B10" i="68"/>
  <c r="B10" i="67"/>
  <c r="B10" i="66"/>
  <c r="B10" i="65"/>
  <c r="B10" i="64"/>
  <c r="B10" i="63"/>
  <c r="B10" i="62"/>
  <c r="B10" i="61"/>
  <c r="B10" i="60"/>
  <c r="B10" i="59"/>
  <c r="D12" i="56"/>
  <c r="D13" i="54"/>
  <c r="D13" i="51"/>
  <c r="Y13" i="51" s="1"/>
  <c r="Z13" i="51" s="1"/>
  <c r="D12" i="52"/>
  <c r="B10" i="28"/>
  <c r="D19" i="93"/>
  <c r="D19" i="94"/>
  <c r="D18" i="74"/>
  <c r="D18" i="75"/>
  <c r="D19" i="73"/>
  <c r="B19" i="71"/>
  <c r="B19" i="70"/>
  <c r="B19" i="69"/>
  <c r="B19" i="68"/>
  <c r="B19" i="67"/>
  <c r="B19" i="66"/>
  <c r="B19" i="65"/>
  <c r="B19" i="64"/>
  <c r="B19" i="63"/>
  <c r="B19" i="62"/>
  <c r="B19" i="61"/>
  <c r="B19" i="60"/>
  <c r="B19" i="59"/>
  <c r="D22" i="54"/>
  <c r="D21" i="56"/>
  <c r="D22" i="51"/>
  <c r="Y22" i="51" s="1"/>
  <c r="Z22" i="51" s="1"/>
  <c r="D21" i="52"/>
  <c r="B19" i="28"/>
  <c r="D27" i="93"/>
  <c r="D27" i="94"/>
  <c r="D26" i="74"/>
  <c r="D26" i="75"/>
  <c r="D27" i="73"/>
  <c r="B27" i="71"/>
  <c r="B27" i="70"/>
  <c r="B27" i="69"/>
  <c r="B27" i="68"/>
  <c r="B27" i="67"/>
  <c r="B27" i="66"/>
  <c r="B27" i="65"/>
  <c r="B27" i="64"/>
  <c r="B27" i="63"/>
  <c r="B27" i="62"/>
  <c r="B27" i="61"/>
  <c r="B27" i="60"/>
  <c r="B27" i="59"/>
  <c r="D30" i="54"/>
  <c r="D29" i="56"/>
  <c r="D30" i="51"/>
  <c r="Y30" i="51" s="1"/>
  <c r="Z30" i="51" s="1"/>
  <c r="D29" i="52"/>
  <c r="B27" i="28"/>
  <c r="D11" i="93"/>
  <c r="D11" i="94"/>
  <c r="D10" i="74"/>
  <c r="D10" i="75"/>
  <c r="D11" i="73"/>
  <c r="B11" i="71"/>
  <c r="B11" i="70"/>
  <c r="B11" i="69"/>
  <c r="B11" i="68"/>
  <c r="B11" i="67"/>
  <c r="B11" i="66"/>
  <c r="B11" i="65"/>
  <c r="B11" i="64"/>
  <c r="B11" i="63"/>
  <c r="B11" i="62"/>
  <c r="B11" i="61"/>
  <c r="B11" i="60"/>
  <c r="B11" i="59"/>
  <c r="D14" i="54"/>
  <c r="D13" i="56"/>
  <c r="D14" i="51"/>
  <c r="Y14" i="51" s="1"/>
  <c r="Z14" i="51" s="1"/>
  <c r="D13" i="52"/>
  <c r="B11" i="28"/>
  <c r="D20" i="93"/>
  <c r="D20" i="94"/>
  <c r="D19" i="75"/>
  <c r="D19" i="74"/>
  <c r="D20" i="73"/>
  <c r="B20" i="71"/>
  <c r="B20" i="70"/>
  <c r="B20" i="69"/>
  <c r="B20" i="68"/>
  <c r="B20" i="67"/>
  <c r="B20" i="66"/>
  <c r="B20" i="65"/>
  <c r="B20" i="64"/>
  <c r="B20" i="63"/>
  <c r="B20" i="62"/>
  <c r="B20" i="61"/>
  <c r="B20" i="60"/>
  <c r="B20" i="59"/>
  <c r="D23" i="54"/>
  <c r="D22" i="56"/>
  <c r="D22" i="52"/>
  <c r="D23" i="51"/>
  <c r="Y23" i="51" s="1"/>
  <c r="Z23" i="51" s="1"/>
  <c r="B20" i="28"/>
  <c r="D28" i="93"/>
  <c r="D28" i="94"/>
  <c r="D27" i="75"/>
  <c r="D27" i="74"/>
  <c r="D28" i="73"/>
  <c r="B28" i="71"/>
  <c r="B28" i="70"/>
  <c r="B28" i="69"/>
  <c r="B28" i="68"/>
  <c r="B28" i="67"/>
  <c r="B28" i="66"/>
  <c r="B28" i="65"/>
  <c r="B28" i="64"/>
  <c r="B28" i="63"/>
  <c r="B28" i="62"/>
  <c r="B28" i="61"/>
  <c r="B28" i="60"/>
  <c r="B28" i="59"/>
  <c r="D31" i="54"/>
  <c r="D30" i="56"/>
  <c r="D30" i="52"/>
  <c r="D31" i="51"/>
  <c r="Y31" i="51" s="1"/>
  <c r="Z31" i="51" s="1"/>
  <c r="B28" i="28"/>
  <c r="D17" i="94"/>
  <c r="D17" i="93"/>
  <c r="D16" i="75"/>
  <c r="D16" i="74"/>
  <c r="D17" i="73"/>
  <c r="B17" i="71"/>
  <c r="B17" i="70"/>
  <c r="B17" i="69"/>
  <c r="B17" i="68"/>
  <c r="B17" i="67"/>
  <c r="B17" i="66"/>
  <c r="B17" i="65"/>
  <c r="B17" i="64"/>
  <c r="B17" i="63"/>
  <c r="B17" i="62"/>
  <c r="B17" i="61"/>
  <c r="B17" i="60"/>
  <c r="B17" i="59"/>
  <c r="D19" i="56"/>
  <c r="D20" i="54"/>
  <c r="D19" i="52"/>
  <c r="D20" i="51"/>
  <c r="Y20" i="51" s="1"/>
  <c r="Z20" i="51" s="1"/>
  <c r="B17" i="28"/>
  <c r="D25" i="94"/>
  <c r="D25" i="93"/>
  <c r="D24" i="75"/>
  <c r="D24" i="74"/>
  <c r="D25" i="73"/>
  <c r="B25" i="71"/>
  <c r="B25" i="70"/>
  <c r="B25" i="69"/>
  <c r="B25" i="68"/>
  <c r="B25" i="67"/>
  <c r="B25" i="66"/>
  <c r="B25" i="65"/>
  <c r="B25" i="64"/>
  <c r="B25" i="63"/>
  <c r="B25" i="62"/>
  <c r="B25" i="61"/>
  <c r="B25" i="60"/>
  <c r="B25" i="59"/>
  <c r="D27" i="56"/>
  <c r="D28" i="54"/>
  <c r="D27" i="52"/>
  <c r="D28" i="51"/>
  <c r="Y28" i="51" s="1"/>
  <c r="Z28" i="51" s="1"/>
  <c r="B25" i="28"/>
  <c r="D14" i="93"/>
  <c r="D14" i="94"/>
  <c r="D13" i="75"/>
  <c r="D13" i="74"/>
  <c r="D14" i="73"/>
  <c r="B14" i="71"/>
  <c r="B14" i="70"/>
  <c r="B14" i="69"/>
  <c r="B14" i="68"/>
  <c r="B14" i="67"/>
  <c r="B14" i="66"/>
  <c r="B14" i="65"/>
  <c r="B14" i="64"/>
  <c r="B14" i="63"/>
  <c r="B14" i="62"/>
  <c r="B14" i="61"/>
  <c r="B14" i="60"/>
  <c r="B14" i="59"/>
  <c r="D16" i="56"/>
  <c r="D17" i="54"/>
  <c r="D17" i="51"/>
  <c r="Y17" i="51" s="1"/>
  <c r="Z17" i="51" s="1"/>
  <c r="D16" i="52"/>
  <c r="B14" i="28"/>
  <c r="D22" i="93"/>
  <c r="D22" i="94"/>
  <c r="D21" i="75"/>
  <c r="D21" i="74"/>
  <c r="D22" i="73"/>
  <c r="B22" i="71"/>
  <c r="B22" i="70"/>
  <c r="B22" i="69"/>
  <c r="B22" i="68"/>
  <c r="B22" i="67"/>
  <c r="B22" i="66"/>
  <c r="B22" i="65"/>
  <c r="B22" i="64"/>
  <c r="B22" i="63"/>
  <c r="B22" i="62"/>
  <c r="B22" i="61"/>
  <c r="B22" i="60"/>
  <c r="B22" i="59"/>
  <c r="D24" i="56"/>
  <c r="D25" i="54"/>
  <c r="D25" i="51"/>
  <c r="Y25" i="51" s="1"/>
  <c r="Z25" i="51" s="1"/>
  <c r="D24" i="52"/>
  <c r="B22" i="28"/>
  <c r="D30" i="93"/>
  <c r="D30" i="94"/>
  <c r="D29" i="75"/>
  <c r="D29" i="74"/>
  <c r="D30" i="73"/>
  <c r="B30" i="71"/>
  <c r="B30" i="70"/>
  <c r="B30" i="69"/>
  <c r="B30" i="68"/>
  <c r="B30" i="67"/>
  <c r="B30" i="66"/>
  <c r="B30" i="65"/>
  <c r="B30" i="64"/>
  <c r="B30" i="63"/>
  <c r="B30" i="62"/>
  <c r="B30" i="61"/>
  <c r="B30" i="60"/>
  <c r="B30" i="59"/>
  <c r="D32" i="56"/>
  <c r="D33" i="54"/>
  <c r="D33" i="51"/>
  <c r="Y33" i="51" s="1"/>
  <c r="Z33" i="51" s="1"/>
  <c r="D32" i="52"/>
  <c r="B30" i="28"/>
  <c r="D15" i="93"/>
  <c r="D15" i="94"/>
  <c r="D14" i="74"/>
  <c r="D14" i="75"/>
  <c r="D15" i="73"/>
  <c r="B15" i="71"/>
  <c r="B15" i="70"/>
  <c r="B15" i="69"/>
  <c r="B15" i="68"/>
  <c r="B15" i="67"/>
  <c r="B15" i="66"/>
  <c r="B15" i="65"/>
  <c r="B15" i="64"/>
  <c r="B15" i="63"/>
  <c r="B15" i="62"/>
  <c r="B15" i="61"/>
  <c r="B15" i="60"/>
  <c r="B15" i="59"/>
  <c r="D18" i="54"/>
  <c r="D17" i="56"/>
  <c r="D18" i="51"/>
  <c r="Y18" i="51" s="1"/>
  <c r="Z18" i="51" s="1"/>
  <c r="D17" i="52"/>
  <c r="B15" i="28"/>
  <c r="D23" i="93"/>
  <c r="D23" i="94"/>
  <c r="D22" i="74"/>
  <c r="D22" i="75"/>
  <c r="D23" i="73"/>
  <c r="B23" i="71"/>
  <c r="B23" i="70"/>
  <c r="B23" i="69"/>
  <c r="B23" i="68"/>
  <c r="B23" i="67"/>
  <c r="B23" i="66"/>
  <c r="B23" i="65"/>
  <c r="B23" i="64"/>
  <c r="B23" i="63"/>
  <c r="B23" i="62"/>
  <c r="B23" i="61"/>
  <c r="B23" i="60"/>
  <c r="B23" i="59"/>
  <c r="D26" i="54"/>
  <c r="D25" i="56"/>
  <c r="D26" i="51"/>
  <c r="Y26" i="51" s="1"/>
  <c r="Z26" i="51" s="1"/>
  <c r="D25" i="52"/>
  <c r="B23" i="28"/>
  <c r="D31" i="93"/>
  <c r="D31" i="94"/>
  <c r="D30" i="74"/>
  <c r="D30" i="75"/>
  <c r="D31" i="73"/>
  <c r="B31" i="71"/>
  <c r="B31" i="70"/>
  <c r="B31" i="69"/>
  <c r="B31" i="68"/>
  <c r="B31" i="67"/>
  <c r="B31" i="66"/>
  <c r="B31" i="65"/>
  <c r="B31" i="64"/>
  <c r="B31" i="63"/>
  <c r="B31" i="62"/>
  <c r="B31" i="61"/>
  <c r="B31" i="60"/>
  <c r="B31" i="59"/>
  <c r="D34" i="54"/>
  <c r="D33" i="56"/>
  <c r="D34" i="51"/>
  <c r="Y34" i="51" s="1"/>
  <c r="Z34" i="51" s="1"/>
  <c r="D33" i="52"/>
  <c r="B31" i="28"/>
  <c r="D16" i="94"/>
  <c r="D16" i="93"/>
  <c r="D15" i="75"/>
  <c r="D15" i="74"/>
  <c r="D16" i="73"/>
  <c r="B16" i="71"/>
  <c r="B16" i="70"/>
  <c r="B16" i="69"/>
  <c r="B16" i="68"/>
  <c r="B16" i="67"/>
  <c r="B16" i="66"/>
  <c r="B16" i="65"/>
  <c r="B16" i="64"/>
  <c r="B16" i="63"/>
  <c r="B16" i="62"/>
  <c r="B16" i="61"/>
  <c r="B16" i="60"/>
  <c r="B16" i="59"/>
  <c r="D19" i="54"/>
  <c r="D18" i="56"/>
  <c r="D18" i="52"/>
  <c r="D19" i="51"/>
  <c r="Y19" i="51" s="1"/>
  <c r="Z19" i="51" s="1"/>
  <c r="B16" i="28"/>
  <c r="D24" i="94"/>
  <c r="D24" i="93"/>
  <c r="D23" i="75"/>
  <c r="D23" i="74"/>
  <c r="D24" i="73"/>
  <c r="B24" i="71"/>
  <c r="B24" i="70"/>
  <c r="B24" i="69"/>
  <c r="B24" i="68"/>
  <c r="B24" i="67"/>
  <c r="B24" i="66"/>
  <c r="B24" i="65"/>
  <c r="B24" i="64"/>
  <c r="B24" i="63"/>
  <c r="B24" i="62"/>
  <c r="B24" i="61"/>
  <c r="B24" i="60"/>
  <c r="B24" i="59"/>
  <c r="D27" i="54"/>
  <c r="D26" i="56"/>
  <c r="D26" i="52"/>
  <c r="D27" i="51"/>
  <c r="Y27" i="51" s="1"/>
  <c r="Z27" i="51" s="1"/>
  <c r="B24" i="28"/>
  <c r="D32" i="94"/>
  <c r="D32" i="93"/>
  <c r="D31" i="75"/>
  <c r="D31" i="74"/>
  <c r="D32" i="73"/>
  <c r="B32" i="71"/>
  <c r="B32" i="70"/>
  <c r="B32" i="69"/>
  <c r="B32" i="68"/>
  <c r="B32" i="67"/>
  <c r="B32" i="66"/>
  <c r="B32" i="65"/>
  <c r="B32" i="64"/>
  <c r="B32" i="63"/>
  <c r="B32" i="62"/>
  <c r="B32" i="61"/>
  <c r="B32" i="60"/>
  <c r="B32" i="59"/>
  <c r="D35" i="54"/>
  <c r="D34" i="56"/>
  <c r="D34" i="52"/>
  <c r="D35" i="51"/>
  <c r="Y35" i="51" s="1"/>
  <c r="Z35" i="51" s="1"/>
  <c r="B32" i="28"/>
  <c r="BA14" i="109"/>
  <c r="E14" i="109"/>
  <c r="AW14" i="109"/>
  <c r="E18" i="109"/>
  <c r="E17" i="109"/>
  <c r="M12" i="56"/>
  <c r="M13" i="56"/>
  <c r="L13" i="56"/>
  <c r="L30" i="56"/>
  <c r="M30" i="56"/>
  <c r="M26" i="56"/>
  <c r="L26" i="56"/>
  <c r="M21" i="56"/>
  <c r="L21" i="56"/>
  <c r="L28" i="56"/>
  <c r="M28" i="56"/>
  <c r="M14" i="56"/>
  <c r="M19" i="56"/>
  <c r="L19" i="56"/>
  <c r="L24" i="56"/>
  <c r="M24" i="56"/>
  <c r="M18" i="56"/>
  <c r="M15" i="56"/>
  <c r="L22" i="56"/>
  <c r="M22" i="56"/>
  <c r="M34" i="56"/>
  <c r="L34" i="56"/>
  <c r="L31" i="56"/>
  <c r="M31" i="56"/>
  <c r="M29" i="56"/>
  <c r="L29" i="56"/>
  <c r="M20" i="56"/>
  <c r="Y16" i="54"/>
  <c r="Y33" i="54"/>
  <c r="Y27" i="54"/>
  <c r="Y34" i="54"/>
  <c r="Y31" i="54"/>
  <c r="Z31" i="54" s="1"/>
  <c r="Y21" i="54"/>
  <c r="Y35" i="54"/>
  <c r="Y22" i="54"/>
  <c r="Z22" i="54" s="1"/>
  <c r="Y14" i="54"/>
  <c r="Y23" i="54"/>
  <c r="Y11" i="54"/>
  <c r="Y24" i="54"/>
  <c r="Y12" i="54"/>
  <c r="Y25" i="54"/>
  <c r="Z25" i="54" s="1"/>
  <c r="L12" i="56"/>
  <c r="Y26" i="54"/>
  <c r="Z26" i="54" s="1"/>
  <c r="L18" i="56"/>
  <c r="L15" i="56"/>
  <c r="L20" i="56"/>
  <c r="Y17" i="54"/>
  <c r="Y20" i="54"/>
  <c r="Y18" i="54"/>
  <c r="I12" i="109"/>
  <c r="M12" i="109"/>
  <c r="AW12" i="109"/>
  <c r="M16" i="109"/>
  <c r="AG16" i="109"/>
  <c r="BE16" i="109"/>
  <c r="Y20" i="109"/>
  <c r="M20" i="109"/>
  <c r="AW20" i="109"/>
  <c r="AS24" i="109"/>
  <c r="AO24" i="109"/>
  <c r="BE24" i="109"/>
  <c r="Q28" i="109"/>
  <c r="M28" i="109"/>
  <c r="AW28" i="109"/>
  <c r="U32" i="109"/>
  <c r="AG32" i="109"/>
  <c r="AW32" i="109"/>
  <c r="Y36" i="109"/>
  <c r="AG36" i="109"/>
  <c r="AO36" i="109"/>
  <c r="U13" i="109"/>
  <c r="AK13" i="109"/>
  <c r="BE13" i="109"/>
  <c r="AW17" i="109"/>
  <c r="U17" i="109"/>
  <c r="AS17" i="109"/>
  <c r="Q21" i="109"/>
  <c r="AK21" i="109"/>
  <c r="BE21" i="109"/>
  <c r="AK25" i="109"/>
  <c r="AO25" i="109"/>
  <c r="AS25" i="109"/>
  <c r="AO29" i="109"/>
  <c r="AK29" i="109"/>
  <c r="Y29" i="109"/>
  <c r="AS33" i="109"/>
  <c r="I33" i="109"/>
  <c r="AW33" i="109"/>
  <c r="M18" i="109"/>
  <c r="BE18" i="109"/>
  <c r="AG18" i="109"/>
  <c r="I22" i="109"/>
  <c r="Y22" i="109"/>
  <c r="AW22" i="109"/>
  <c r="AK26" i="109"/>
  <c r="AW26" i="109"/>
  <c r="AC26" i="109"/>
  <c r="AG30" i="109"/>
  <c r="AO30" i="109"/>
  <c r="AW30" i="109"/>
  <c r="AK34" i="109"/>
  <c r="BE34" i="109"/>
  <c r="AG34" i="109"/>
  <c r="BK7" i="59"/>
  <c r="BK7" i="65"/>
  <c r="BK7" i="71"/>
  <c r="Y15" i="109"/>
  <c r="AO15" i="109"/>
  <c r="BE15" i="109"/>
  <c r="M19" i="109"/>
  <c r="Y19" i="109"/>
  <c r="Q19" i="109"/>
  <c r="BE19" i="109"/>
  <c r="AC23" i="109"/>
  <c r="AG23" i="109"/>
  <c r="BA23" i="109"/>
  <c r="M27" i="109"/>
  <c r="I27" i="109"/>
  <c r="AS27" i="109"/>
  <c r="BE27" i="109"/>
  <c r="AC31" i="109"/>
  <c r="Y31" i="109"/>
  <c r="AS31" i="109"/>
  <c r="M35" i="109"/>
  <c r="Y35" i="109"/>
  <c r="AC35" i="109"/>
  <c r="AS35" i="109"/>
  <c r="AG12" i="109"/>
  <c r="AK12" i="109"/>
  <c r="AS12" i="109"/>
  <c r="BA16" i="109"/>
  <c r="AK16" i="109"/>
  <c r="Y16" i="109"/>
  <c r="AW16" i="109"/>
  <c r="AC20" i="109"/>
  <c r="AK20" i="109"/>
  <c r="Q20" i="109"/>
  <c r="Q24" i="109"/>
  <c r="M24" i="109"/>
  <c r="AG24" i="109"/>
  <c r="AW24" i="109"/>
  <c r="AG28" i="109"/>
  <c r="AK28" i="109"/>
  <c r="AO28" i="109"/>
  <c r="I32" i="109"/>
  <c r="M32" i="109"/>
  <c r="Y32" i="109"/>
  <c r="AS32" i="109"/>
  <c r="AK36" i="109"/>
  <c r="Q36" i="109"/>
  <c r="BA36" i="109"/>
  <c r="AC13" i="109"/>
  <c r="AG13" i="109"/>
  <c r="AO13" i="109"/>
  <c r="Y17" i="109"/>
  <c r="I17" i="109"/>
  <c r="Q17" i="109"/>
  <c r="BE17" i="109"/>
  <c r="U21" i="109"/>
  <c r="AG21" i="109"/>
  <c r="AO21" i="109"/>
  <c r="AG25" i="109"/>
  <c r="Y25" i="109"/>
  <c r="Q25" i="109"/>
  <c r="BE25" i="109"/>
  <c r="AC29" i="109"/>
  <c r="AG29" i="109"/>
  <c r="BA29" i="109"/>
  <c r="Q33" i="109"/>
  <c r="AK33" i="109"/>
  <c r="M33" i="109"/>
  <c r="BE33" i="109"/>
  <c r="AK18" i="109"/>
  <c r="U18" i="109"/>
  <c r="AW18" i="109"/>
  <c r="BE22" i="109"/>
  <c r="AG22" i="109"/>
  <c r="U22" i="109"/>
  <c r="AS22" i="109"/>
  <c r="U26" i="109"/>
  <c r="BE26" i="109"/>
  <c r="AO26" i="109"/>
  <c r="BE30" i="109"/>
  <c r="I30" i="109"/>
  <c r="U30" i="109"/>
  <c r="AS30" i="109"/>
  <c r="I34" i="109"/>
  <c r="U34" i="109"/>
  <c r="AW34" i="109"/>
  <c r="BK7" i="64"/>
  <c r="BK7" i="63"/>
  <c r="BK7" i="66"/>
  <c r="BK7" i="68"/>
  <c r="I15" i="109"/>
  <c r="AG15" i="109"/>
  <c r="BA15" i="109"/>
  <c r="AK19" i="109"/>
  <c r="U19" i="109"/>
  <c r="AC19" i="109"/>
  <c r="I23" i="109"/>
  <c r="U23" i="109"/>
  <c r="BE23" i="109"/>
  <c r="AK27" i="109"/>
  <c r="Q27" i="109"/>
  <c r="BA27" i="109"/>
  <c r="I31" i="109"/>
  <c r="AG31" i="109"/>
  <c r="BE31" i="109"/>
  <c r="AG35" i="109"/>
  <c r="AK35" i="109"/>
  <c r="AW35" i="109"/>
  <c r="Q12" i="109"/>
  <c r="AC12" i="109"/>
  <c r="BE12" i="109"/>
  <c r="I16" i="109"/>
  <c r="AC16" i="109"/>
  <c r="AS16" i="109"/>
  <c r="AO20" i="109"/>
  <c r="AG20" i="109"/>
  <c r="BA20" i="109"/>
  <c r="AC24" i="109"/>
  <c r="AK24" i="109"/>
  <c r="Y24" i="109"/>
  <c r="AC28" i="109"/>
  <c r="U28" i="109"/>
  <c r="AS28" i="109"/>
  <c r="Q32" i="109"/>
  <c r="AK32" i="109"/>
  <c r="BA32" i="109"/>
  <c r="AW36" i="109"/>
  <c r="U36" i="109"/>
  <c r="BE36" i="109"/>
  <c r="I13" i="109"/>
  <c r="Y13" i="109"/>
  <c r="BA13" i="109"/>
  <c r="AC17" i="109"/>
  <c r="M17" i="109"/>
  <c r="AO17" i="109"/>
  <c r="I21" i="109"/>
  <c r="Y21" i="109"/>
  <c r="AS21" i="109"/>
  <c r="I25" i="109"/>
  <c r="AC25" i="109"/>
  <c r="BA25" i="109"/>
  <c r="I29" i="109"/>
  <c r="AS29" i="109"/>
  <c r="BE29" i="109"/>
  <c r="AO33" i="109"/>
  <c r="AG33" i="109"/>
  <c r="U33" i="109"/>
  <c r="AO18" i="109"/>
  <c r="Y18" i="109"/>
  <c r="BA18" i="109"/>
  <c r="M22" i="109"/>
  <c r="AO22" i="109"/>
  <c r="AC22" i="109"/>
  <c r="Y26" i="109"/>
  <c r="Q26" i="109"/>
  <c r="BA26" i="109"/>
  <c r="M30" i="109"/>
  <c r="Q30" i="109"/>
  <c r="AC30" i="109"/>
  <c r="Q34" i="109"/>
  <c r="Y34" i="109"/>
  <c r="AS34" i="109"/>
  <c r="BK7" i="60"/>
  <c r="BK7" i="70"/>
  <c r="BK7" i="67"/>
  <c r="M15" i="109"/>
  <c r="AC15" i="109"/>
  <c r="U15" i="109"/>
  <c r="AW15" i="109"/>
  <c r="AG19" i="109"/>
  <c r="AO19" i="109"/>
  <c r="BA19" i="109"/>
  <c r="M23" i="109"/>
  <c r="Q23" i="109"/>
  <c r="AO23" i="109"/>
  <c r="AW23" i="109"/>
  <c r="AG27" i="109"/>
  <c r="U27" i="109"/>
  <c r="AO27" i="109"/>
  <c r="M31" i="109"/>
  <c r="AO31" i="109"/>
  <c r="U31" i="109"/>
  <c r="AW31" i="109"/>
  <c r="I35" i="109"/>
  <c r="AO35" i="109"/>
  <c r="BA35" i="109"/>
  <c r="Y12" i="109"/>
  <c r="AO12" i="109"/>
  <c r="U12" i="109"/>
  <c r="BA12" i="109"/>
  <c r="U16" i="109"/>
  <c r="Q16" i="109"/>
  <c r="AO16" i="109"/>
  <c r="I20" i="109"/>
  <c r="AS20" i="109"/>
  <c r="U20" i="109"/>
  <c r="BE20" i="109"/>
  <c r="I24" i="109"/>
  <c r="U24" i="109"/>
  <c r="BA24" i="109"/>
  <c r="I28" i="109"/>
  <c r="Y28" i="109"/>
  <c r="BA28" i="109"/>
  <c r="BE28" i="109"/>
  <c r="AO32" i="109"/>
  <c r="AC32" i="109"/>
  <c r="BE32" i="109"/>
  <c r="I36" i="109"/>
  <c r="M36" i="109"/>
  <c r="AC36" i="109"/>
  <c r="AS36" i="109"/>
  <c r="AS13" i="109"/>
  <c r="M13" i="109"/>
  <c r="Q13" i="109"/>
  <c r="AW13" i="109"/>
  <c r="AG17" i="109"/>
  <c r="AK17" i="109"/>
  <c r="BA17" i="109"/>
  <c r="AC21" i="109"/>
  <c r="M21" i="109"/>
  <c r="BA21" i="109"/>
  <c r="AW21" i="109"/>
  <c r="M25" i="109"/>
  <c r="U25" i="109"/>
  <c r="AW25" i="109"/>
  <c r="U29" i="109"/>
  <c r="M29" i="109"/>
  <c r="Q29" i="109"/>
  <c r="AW29" i="109"/>
  <c r="AC33" i="109"/>
  <c r="Y33" i="109"/>
  <c r="BA33" i="109"/>
  <c r="AC18" i="109"/>
  <c r="I18" i="109"/>
  <c r="Q18" i="109"/>
  <c r="AS18" i="109"/>
  <c r="AK22" i="109"/>
  <c r="Q22" i="109"/>
  <c r="BA22" i="109"/>
  <c r="M26" i="109"/>
  <c r="I26" i="109"/>
  <c r="AG26" i="109"/>
  <c r="AS26" i="109"/>
  <c r="AK30" i="109"/>
  <c r="Y30" i="109"/>
  <c r="BA30" i="109"/>
  <c r="M34" i="109"/>
  <c r="AO34" i="109"/>
  <c r="AC34" i="109"/>
  <c r="BA34" i="109"/>
  <c r="BK7" i="61"/>
  <c r="BK7" i="62"/>
  <c r="BK7" i="69"/>
  <c r="AK15" i="109"/>
  <c r="Q15" i="109"/>
  <c r="AS15" i="109"/>
  <c r="I19" i="109"/>
  <c r="AW19" i="109"/>
  <c r="AS19" i="109"/>
  <c r="AK23" i="109"/>
  <c r="Y23" i="109"/>
  <c r="AS23" i="109"/>
  <c r="Y27" i="109"/>
  <c r="AC27" i="109"/>
  <c r="AW27" i="109"/>
  <c r="AK31" i="109"/>
  <c r="Q31" i="109"/>
  <c r="BA31" i="109"/>
  <c r="U35" i="109"/>
  <c r="Q35" i="109"/>
  <c r="BE35" i="109"/>
  <c r="E12" i="109"/>
  <c r="E26" i="109"/>
  <c r="E34" i="109"/>
  <c r="E24" i="109"/>
  <c r="E32" i="109"/>
  <c r="E21" i="109"/>
  <c r="E29" i="109"/>
  <c r="E37" i="109"/>
  <c r="E23" i="109"/>
  <c r="E31" i="109"/>
  <c r="E39" i="109"/>
  <c r="E22" i="109"/>
  <c r="E30" i="109"/>
  <c r="E38" i="109"/>
  <c r="E20" i="109"/>
  <c r="E28" i="109"/>
  <c r="E36" i="109"/>
  <c r="E25" i="109"/>
  <c r="E33" i="109"/>
  <c r="E19" i="109"/>
  <c r="E27" i="109"/>
  <c r="E35" i="109"/>
  <c r="E15" i="109"/>
  <c r="E16" i="109"/>
  <c r="AG14" i="109" l="1"/>
  <c r="AO14" i="109"/>
  <c r="Q14" i="109"/>
  <c r="AC14" i="109"/>
  <c r="Y14" i="109"/>
  <c r="I14" i="109"/>
  <c r="M14" i="109"/>
  <c r="AK14" i="109"/>
  <c r="AS14" i="109"/>
  <c r="U14" i="109"/>
  <c r="H30" i="93"/>
  <c r="I30" i="93"/>
  <c r="I25" i="93"/>
  <c r="H25" i="93"/>
  <c r="AN34" i="101"/>
  <c r="AL34" i="101"/>
  <c r="AO34" i="101"/>
  <c r="AK34" i="101"/>
  <c r="I35" i="108" s="1"/>
  <c r="AM34" i="101"/>
  <c r="AO26" i="100"/>
  <c r="AN26" i="100"/>
  <c r="AM26" i="100"/>
  <c r="AK26" i="100"/>
  <c r="H27" i="108" s="1"/>
  <c r="AL26" i="100"/>
  <c r="AO18" i="99"/>
  <c r="AN18" i="99"/>
  <c r="AM18" i="99"/>
  <c r="AK18" i="99"/>
  <c r="G19" i="108" s="1"/>
  <c r="AL18" i="99"/>
  <c r="AO33" i="101"/>
  <c r="AM33" i="101"/>
  <c r="AK33" i="101"/>
  <c r="AL33" i="101"/>
  <c r="AN33" i="101"/>
  <c r="AL33" i="103"/>
  <c r="AK33" i="103"/>
  <c r="K34" i="108" s="1"/>
  <c r="AM33" i="103"/>
  <c r="AN33" i="103"/>
  <c r="AO33" i="103"/>
  <c r="AM25" i="102"/>
  <c r="AO25" i="102"/>
  <c r="AK25" i="102"/>
  <c r="J26" i="108" s="1"/>
  <c r="AL25" i="102"/>
  <c r="AN25" i="102"/>
  <c r="AO17" i="106"/>
  <c r="AK17" i="106"/>
  <c r="N18" i="108" s="1"/>
  <c r="AN17" i="106"/>
  <c r="AM17" i="106"/>
  <c r="AL17" i="106"/>
  <c r="AM32" i="101"/>
  <c r="AO32" i="101"/>
  <c r="AK32" i="101"/>
  <c r="AL32" i="101"/>
  <c r="AN32" i="101"/>
  <c r="AK32" i="102"/>
  <c r="J33" i="108" s="1"/>
  <c r="AN32" i="102"/>
  <c r="AL32" i="102"/>
  <c r="AM32" i="102"/>
  <c r="AO32" i="102"/>
  <c r="AL32" i="107"/>
  <c r="AN32" i="107"/>
  <c r="AM32" i="107"/>
  <c r="AO32" i="107"/>
  <c r="AK32" i="107"/>
  <c r="O33" i="108" s="1"/>
  <c r="AO24" i="100"/>
  <c r="AK24" i="100"/>
  <c r="H25" i="108" s="1"/>
  <c r="AM24" i="100"/>
  <c r="AL24" i="100"/>
  <c r="AN24" i="100"/>
  <c r="AM24" i="105"/>
  <c r="AL24" i="105"/>
  <c r="AK24" i="105"/>
  <c r="M25" i="108" s="1"/>
  <c r="AO24" i="105"/>
  <c r="AN24" i="105"/>
  <c r="AK24" i="106"/>
  <c r="N25" i="108" s="1"/>
  <c r="AN24" i="106"/>
  <c r="AO24" i="106"/>
  <c r="AL24" i="106"/>
  <c r="AM24" i="106"/>
  <c r="AO16" i="100"/>
  <c r="AM16" i="100"/>
  <c r="AK16" i="100"/>
  <c r="H17" i="108" s="1"/>
  <c r="AL16" i="100"/>
  <c r="AN16" i="100"/>
  <c r="AL16" i="99"/>
  <c r="AK16" i="99"/>
  <c r="G17" i="108" s="1"/>
  <c r="AO16" i="99"/>
  <c r="AN16" i="99"/>
  <c r="AM16" i="99"/>
  <c r="AM27" i="103"/>
  <c r="AK27" i="103"/>
  <c r="K28" i="108" s="1"/>
  <c r="AN27" i="103"/>
  <c r="AL27" i="103"/>
  <c r="AO27" i="103"/>
  <c r="AO27" i="101"/>
  <c r="AN27" i="101"/>
  <c r="AK27" i="101"/>
  <c r="AL27" i="101"/>
  <c r="AM27" i="101"/>
  <c r="AM27" i="102"/>
  <c r="AL27" i="102"/>
  <c r="AN27" i="102"/>
  <c r="AK27" i="102"/>
  <c r="J28" i="108" s="1"/>
  <c r="AO27" i="102"/>
  <c r="AN19" i="105"/>
  <c r="AM19" i="105"/>
  <c r="AK19" i="105"/>
  <c r="M20" i="108" s="1"/>
  <c r="AL19" i="105"/>
  <c r="AO19" i="105"/>
  <c r="AO19" i="106"/>
  <c r="AN19" i="106"/>
  <c r="AM19" i="106"/>
  <c r="AL19" i="106"/>
  <c r="AK19" i="106"/>
  <c r="N20" i="108" s="1"/>
  <c r="AM30" i="103"/>
  <c r="AN30" i="103"/>
  <c r="AL30" i="103"/>
  <c r="AK30" i="103"/>
  <c r="K31" i="108" s="1"/>
  <c r="AO30" i="103"/>
  <c r="AM30" i="97"/>
  <c r="AL30" i="97"/>
  <c r="AO30" i="97"/>
  <c r="AK30" i="97"/>
  <c r="E31" i="108" s="1"/>
  <c r="AN30" i="97"/>
  <c r="AO22" i="98"/>
  <c r="AK22" i="98"/>
  <c r="F23" i="108" s="1"/>
  <c r="AL22" i="98"/>
  <c r="AN22" i="98"/>
  <c r="AM22" i="98"/>
  <c r="AM22" i="107"/>
  <c r="AL22" i="107"/>
  <c r="AO22" i="107"/>
  <c r="AN22" i="107"/>
  <c r="AK22" i="107"/>
  <c r="O23" i="108" s="1"/>
  <c r="AN22" i="101"/>
  <c r="AM22" i="101"/>
  <c r="AL22" i="101"/>
  <c r="AO22" i="101"/>
  <c r="AK22" i="101"/>
  <c r="I23" i="108" s="1"/>
  <c r="AK29" i="97"/>
  <c r="E30" i="108" s="1"/>
  <c r="AM29" i="97"/>
  <c r="AL29" i="97"/>
  <c r="AO29" i="97"/>
  <c r="AN29" i="97"/>
  <c r="AL29" i="106"/>
  <c r="AM29" i="106"/>
  <c r="AN29" i="106"/>
  <c r="AO29" i="106"/>
  <c r="AK29" i="106"/>
  <c r="N30" i="108" s="1"/>
  <c r="AM29" i="100"/>
  <c r="AL29" i="100"/>
  <c r="AK29" i="100"/>
  <c r="AN29" i="100"/>
  <c r="AO29" i="100"/>
  <c r="AL21" i="101"/>
  <c r="AK21" i="101"/>
  <c r="AN21" i="101"/>
  <c r="AO21" i="101"/>
  <c r="AM21" i="101"/>
  <c r="AN21" i="99"/>
  <c r="AL21" i="99"/>
  <c r="AM21" i="99"/>
  <c r="AK21" i="99"/>
  <c r="G22" i="108" s="1"/>
  <c r="AO21" i="99"/>
  <c r="AK21" i="104"/>
  <c r="L22" i="108" s="1"/>
  <c r="AL21" i="104"/>
  <c r="AM21" i="104"/>
  <c r="AN21" i="104"/>
  <c r="AO21" i="104"/>
  <c r="AM28" i="104"/>
  <c r="AK28" i="104"/>
  <c r="L29" i="108" s="1"/>
  <c r="AL28" i="104"/>
  <c r="AN28" i="104"/>
  <c r="AO28" i="104"/>
  <c r="AK28" i="105"/>
  <c r="M29" i="108" s="1"/>
  <c r="AO28" i="105"/>
  <c r="AN28" i="105"/>
  <c r="AM28" i="105"/>
  <c r="AL28" i="105"/>
  <c r="AL28" i="106"/>
  <c r="AN28" i="106"/>
  <c r="AM28" i="106"/>
  <c r="AO28" i="106"/>
  <c r="AK28" i="106"/>
  <c r="N29" i="108" s="1"/>
  <c r="AL20" i="104"/>
  <c r="AM20" i="104"/>
  <c r="AK20" i="104"/>
  <c r="L21" i="108" s="1"/>
  <c r="AN20" i="104"/>
  <c r="AO20" i="104"/>
  <c r="AL20" i="99"/>
  <c r="AK20" i="99"/>
  <c r="G21" i="108" s="1"/>
  <c r="AO20" i="99"/>
  <c r="AN20" i="99"/>
  <c r="AM20" i="99"/>
  <c r="AM31" i="99"/>
  <c r="AK31" i="99"/>
  <c r="G32" i="108" s="1"/>
  <c r="AL31" i="99"/>
  <c r="AN31" i="99"/>
  <c r="AO31" i="99"/>
  <c r="AN31" i="101"/>
  <c r="AL31" i="101"/>
  <c r="AK31" i="101"/>
  <c r="I32" i="108" s="1"/>
  <c r="AM31" i="101"/>
  <c r="AO31" i="101"/>
  <c r="AN31" i="102"/>
  <c r="AL31" i="102"/>
  <c r="AO31" i="102"/>
  <c r="AK31" i="102"/>
  <c r="J32" i="108" s="1"/>
  <c r="AM31" i="102"/>
  <c r="AN23" i="100"/>
  <c r="AM23" i="100"/>
  <c r="AO23" i="100"/>
  <c r="AL23" i="100"/>
  <c r="AK23" i="100"/>
  <c r="H24" i="108" s="1"/>
  <c r="AN23" i="105"/>
  <c r="AM23" i="105"/>
  <c r="AK23" i="105"/>
  <c r="M24" i="108" s="1"/>
  <c r="AL23" i="105"/>
  <c r="AO23" i="105"/>
  <c r="AM23" i="106"/>
  <c r="AK23" i="106"/>
  <c r="N24" i="108" s="1"/>
  <c r="AN23" i="106"/>
  <c r="AO23" i="106"/>
  <c r="AL23" i="106"/>
  <c r="AO15" i="107"/>
  <c r="AL15" i="107"/>
  <c r="AK15" i="107"/>
  <c r="O16" i="108" s="1"/>
  <c r="AN15" i="107"/>
  <c r="AM15" i="107"/>
  <c r="AL15" i="104"/>
  <c r="AK15" i="104"/>
  <c r="L16" i="108" s="1"/>
  <c r="AO15" i="104"/>
  <c r="AN15" i="104"/>
  <c r="AM15" i="104"/>
  <c r="H32" i="93"/>
  <c r="I32" i="93"/>
  <c r="I15" i="93"/>
  <c r="H15" i="93"/>
  <c r="H18" i="93"/>
  <c r="I18" i="93"/>
  <c r="H13" i="93"/>
  <c r="I13" i="93"/>
  <c r="AN34" i="98"/>
  <c r="AM34" i="98"/>
  <c r="AO34" i="98"/>
  <c r="AK34" i="98"/>
  <c r="F35" i="108" s="1"/>
  <c r="AL34" i="98"/>
  <c r="AO34" i="100"/>
  <c r="AN34" i="100"/>
  <c r="AM34" i="100"/>
  <c r="AK34" i="100"/>
  <c r="AL34" i="100"/>
  <c r="AK34" i="105"/>
  <c r="M35" i="108" s="1"/>
  <c r="AO34" i="105"/>
  <c r="AN34" i="105"/>
  <c r="AM34" i="105"/>
  <c r="AL34" i="105"/>
  <c r="AL26" i="99"/>
  <c r="AM26" i="99"/>
  <c r="AK26" i="99"/>
  <c r="G27" i="108" s="1"/>
  <c r="AO26" i="99"/>
  <c r="AN26" i="99"/>
  <c r="AL26" i="104"/>
  <c r="AN26" i="104"/>
  <c r="AO26" i="104"/>
  <c r="AM26" i="104"/>
  <c r="AK26" i="104"/>
  <c r="L27" i="108" s="1"/>
  <c r="AN18" i="106"/>
  <c r="AL18" i="106"/>
  <c r="AM18" i="106"/>
  <c r="AK18" i="106"/>
  <c r="N19" i="108" s="1"/>
  <c r="AO18" i="106"/>
  <c r="AN18" i="103"/>
  <c r="AL18" i="103"/>
  <c r="AM18" i="103"/>
  <c r="AO18" i="103"/>
  <c r="AK18" i="103"/>
  <c r="K19" i="108" s="1"/>
  <c r="AO18" i="97"/>
  <c r="AL18" i="97"/>
  <c r="AM18" i="97"/>
  <c r="AK18" i="97"/>
  <c r="E19" i="108" s="1"/>
  <c r="AN18" i="97"/>
  <c r="AO33" i="97"/>
  <c r="AK33" i="97"/>
  <c r="E34" i="108" s="1"/>
  <c r="AM33" i="97"/>
  <c r="AL33" i="97"/>
  <c r="AN33" i="97"/>
  <c r="AL33" i="102"/>
  <c r="AM33" i="102"/>
  <c r="AN33" i="102"/>
  <c r="AO33" i="102"/>
  <c r="AK33" i="102"/>
  <c r="J34" i="108" s="1"/>
  <c r="AO33" i="107"/>
  <c r="AL33" i="107"/>
  <c r="AK33" i="107"/>
  <c r="O34" i="108" s="1"/>
  <c r="AN33" i="107"/>
  <c r="AM33" i="107"/>
  <c r="AM25" i="97"/>
  <c r="AO25" i="97"/>
  <c r="AL25" i="97"/>
  <c r="AK25" i="97"/>
  <c r="E26" i="108" s="1"/>
  <c r="AN25" i="97"/>
  <c r="AM25" i="106"/>
  <c r="AO25" i="106"/>
  <c r="AK25" i="106"/>
  <c r="N26" i="108" s="1"/>
  <c r="AN25" i="106"/>
  <c r="AL25" i="106"/>
  <c r="AM25" i="100"/>
  <c r="AO25" i="100"/>
  <c r="AK25" i="100"/>
  <c r="AL25" i="100"/>
  <c r="AN25" i="100"/>
  <c r="AM17" i="99"/>
  <c r="AN17" i="99"/>
  <c r="AK17" i="99"/>
  <c r="G18" i="108" s="1"/>
  <c r="AO17" i="99"/>
  <c r="AL17" i="99"/>
  <c r="AL17" i="104"/>
  <c r="AM17" i="104"/>
  <c r="AN17" i="104"/>
  <c r="AO17" i="104"/>
  <c r="AK17" i="104"/>
  <c r="L18" i="108" s="1"/>
  <c r="AO32" i="100"/>
  <c r="AN32" i="100"/>
  <c r="AK32" i="100"/>
  <c r="AL32" i="100"/>
  <c r="AM32" i="100"/>
  <c r="AM32" i="105"/>
  <c r="AL32" i="105"/>
  <c r="AK32" i="105"/>
  <c r="M33" i="108" s="1"/>
  <c r="AN32" i="105"/>
  <c r="AO32" i="105"/>
  <c r="AL32" i="106"/>
  <c r="AM32" i="106"/>
  <c r="AO32" i="106"/>
  <c r="AN32" i="106"/>
  <c r="AK32" i="106"/>
  <c r="N33" i="108" s="1"/>
  <c r="AM24" i="104"/>
  <c r="AK24" i="104"/>
  <c r="L25" i="108" s="1"/>
  <c r="AL24" i="104"/>
  <c r="AN24" i="104"/>
  <c r="AO24" i="104"/>
  <c r="AM24" i="99"/>
  <c r="AN24" i="99"/>
  <c r="AL24" i="99"/>
  <c r="AK24" i="99"/>
  <c r="G25" i="108" s="1"/>
  <c r="AO24" i="99"/>
  <c r="AO16" i="97"/>
  <c r="AL16" i="97"/>
  <c r="AM16" i="97"/>
  <c r="AK16" i="97"/>
  <c r="E17" i="108" s="1"/>
  <c r="AN16" i="97"/>
  <c r="AN16" i="98"/>
  <c r="AO16" i="98"/>
  <c r="AL16" i="98"/>
  <c r="AK16" i="98"/>
  <c r="F17" i="108" s="1"/>
  <c r="AM16" i="98"/>
  <c r="AN16" i="103"/>
  <c r="AK16" i="103"/>
  <c r="K17" i="108" s="1"/>
  <c r="AM16" i="103"/>
  <c r="AO16" i="103"/>
  <c r="AL16" i="103"/>
  <c r="AN27" i="100"/>
  <c r="AM27" i="100"/>
  <c r="AL27" i="100"/>
  <c r="AO27" i="100"/>
  <c r="AK27" i="100"/>
  <c r="AK27" i="105"/>
  <c r="M28" i="108" s="1"/>
  <c r="AL27" i="105"/>
  <c r="AN27" i="105"/>
  <c r="AM27" i="105"/>
  <c r="AO27" i="105"/>
  <c r="AL27" i="106"/>
  <c r="AN27" i="106"/>
  <c r="AM27" i="106"/>
  <c r="AO27" i="106"/>
  <c r="AK27" i="106"/>
  <c r="N28" i="108" s="1"/>
  <c r="AM19" i="103"/>
  <c r="AK19" i="103"/>
  <c r="K20" i="108" s="1"/>
  <c r="AN19" i="103"/>
  <c r="AL19" i="103"/>
  <c r="AO19" i="103"/>
  <c r="AK19" i="104"/>
  <c r="L20" i="108" s="1"/>
  <c r="AO19" i="104"/>
  <c r="AN19" i="104"/>
  <c r="AM19" i="104"/>
  <c r="AL19" i="104"/>
  <c r="AO30" i="106"/>
  <c r="AK30" i="106"/>
  <c r="N31" i="108" s="1"/>
  <c r="AL30" i="106"/>
  <c r="AN30" i="106"/>
  <c r="AM30" i="106"/>
  <c r="AM30" i="107"/>
  <c r="AL30" i="107"/>
  <c r="AO30" i="107"/>
  <c r="AN30" i="107"/>
  <c r="AK30" i="107"/>
  <c r="O31" i="108" s="1"/>
  <c r="AN30" i="101"/>
  <c r="AM30" i="101"/>
  <c r="AL30" i="101"/>
  <c r="AO30" i="101"/>
  <c r="AK30" i="101"/>
  <c r="AN22" i="106"/>
  <c r="AM22" i="106"/>
  <c r="AO22" i="106"/>
  <c r="AL22" i="106"/>
  <c r="AK22" i="106"/>
  <c r="N23" i="108" s="1"/>
  <c r="AL22" i="100"/>
  <c r="AO22" i="100"/>
  <c r="AN22" i="100"/>
  <c r="AK22" i="100"/>
  <c r="AM22" i="100"/>
  <c r="AO22" i="105"/>
  <c r="AN22" i="105"/>
  <c r="AM22" i="105"/>
  <c r="AL22" i="105"/>
  <c r="AK22" i="105"/>
  <c r="M23" i="108" s="1"/>
  <c r="AN29" i="105"/>
  <c r="AO29" i="105"/>
  <c r="AM29" i="105"/>
  <c r="AK29" i="105"/>
  <c r="M30" i="108" s="1"/>
  <c r="AL29" i="105"/>
  <c r="AL29" i="99"/>
  <c r="AM29" i="99"/>
  <c r="AO29" i="99"/>
  <c r="AN29" i="99"/>
  <c r="AK29" i="99"/>
  <c r="G30" i="108" s="1"/>
  <c r="AM29" i="104"/>
  <c r="AO29" i="104"/>
  <c r="AN29" i="104"/>
  <c r="AK29" i="104"/>
  <c r="L30" i="108" s="1"/>
  <c r="AL29" i="104"/>
  <c r="AN21" i="97"/>
  <c r="AL21" i="97"/>
  <c r="AK21" i="97"/>
  <c r="E22" i="108" s="1"/>
  <c r="AO21" i="97"/>
  <c r="AM21" i="97"/>
  <c r="AO21" i="98"/>
  <c r="AM21" i="98"/>
  <c r="AL21" i="98"/>
  <c r="AK21" i="98"/>
  <c r="F22" i="108" s="1"/>
  <c r="AN21" i="98"/>
  <c r="AM21" i="103"/>
  <c r="AL21" i="103"/>
  <c r="AN21" i="103"/>
  <c r="AK21" i="103"/>
  <c r="K22" i="108" s="1"/>
  <c r="AO21" i="103"/>
  <c r="AN28" i="100"/>
  <c r="AM28" i="100"/>
  <c r="AL28" i="100"/>
  <c r="AK28" i="100"/>
  <c r="AO28" i="100"/>
  <c r="AO28" i="99"/>
  <c r="AN28" i="99"/>
  <c r="AM28" i="99"/>
  <c r="AK28" i="99"/>
  <c r="G29" i="108" s="1"/>
  <c r="AL28" i="99"/>
  <c r="AM20" i="97"/>
  <c r="AL20" i="97"/>
  <c r="AO20" i="97"/>
  <c r="AK20" i="97"/>
  <c r="E21" i="108" s="1"/>
  <c r="AN20" i="97"/>
  <c r="AN20" i="98"/>
  <c r="AO20" i="98"/>
  <c r="AL20" i="98"/>
  <c r="AK20" i="98"/>
  <c r="F21" i="108" s="1"/>
  <c r="AM20" i="98"/>
  <c r="AM20" i="103"/>
  <c r="AN20" i="103"/>
  <c r="AO20" i="103"/>
  <c r="AK20" i="103"/>
  <c r="K21" i="108" s="1"/>
  <c r="AL20" i="103"/>
  <c r="AL31" i="100"/>
  <c r="AN31" i="100"/>
  <c r="AM31" i="100"/>
  <c r="AK31" i="100"/>
  <c r="H32" i="108" s="1"/>
  <c r="AO31" i="100"/>
  <c r="AN31" i="105"/>
  <c r="AM31" i="105"/>
  <c r="AK31" i="105"/>
  <c r="M32" i="108" s="1"/>
  <c r="AL31" i="105"/>
  <c r="AO31" i="105"/>
  <c r="AO31" i="106"/>
  <c r="AN31" i="106"/>
  <c r="AK31" i="106"/>
  <c r="N32" i="108" s="1"/>
  <c r="AL31" i="106"/>
  <c r="AM31" i="106"/>
  <c r="AL23" i="103"/>
  <c r="AN23" i="103"/>
  <c r="AK23" i="103"/>
  <c r="K24" i="108" s="1"/>
  <c r="AM23" i="103"/>
  <c r="AO23" i="103"/>
  <c r="AO23" i="104"/>
  <c r="AN23" i="104"/>
  <c r="AM23" i="104"/>
  <c r="AL23" i="104"/>
  <c r="AK23" i="104"/>
  <c r="L24" i="108" s="1"/>
  <c r="AN15" i="103"/>
  <c r="AM15" i="103"/>
  <c r="AL15" i="103"/>
  <c r="AK15" i="103"/>
  <c r="K16" i="108" s="1"/>
  <c r="AO15" i="103"/>
  <c r="AO15" i="97"/>
  <c r="AK15" i="97"/>
  <c r="E16" i="108" s="1"/>
  <c r="AM15" i="97"/>
  <c r="AN15" i="97"/>
  <c r="AL15" i="97"/>
  <c r="AM15" i="98"/>
  <c r="AO15" i="98"/>
  <c r="AL15" i="98"/>
  <c r="AK15" i="98"/>
  <c r="F16" i="108" s="1"/>
  <c r="AN15" i="98"/>
  <c r="AL34" i="102"/>
  <c r="AO34" i="102"/>
  <c r="AK34" i="102"/>
  <c r="J35" i="108" s="1"/>
  <c r="AM34" i="102"/>
  <c r="AN34" i="102"/>
  <c r="AM19" i="100"/>
  <c r="AN19" i="100"/>
  <c r="AL19" i="100"/>
  <c r="AK19" i="100"/>
  <c r="AO19" i="100"/>
  <c r="I23" i="93"/>
  <c r="H23" i="93"/>
  <c r="H14" i="93"/>
  <c r="I14" i="93"/>
  <c r="H20" i="93"/>
  <c r="I20" i="93"/>
  <c r="H26" i="93"/>
  <c r="I26" i="93"/>
  <c r="H21" i="93"/>
  <c r="I21" i="93"/>
  <c r="AL34" i="99"/>
  <c r="AK34" i="99"/>
  <c r="G35" i="108" s="1"/>
  <c r="AN34" i="99"/>
  <c r="AO34" i="99"/>
  <c r="AM34" i="99"/>
  <c r="AK34" i="104"/>
  <c r="L35" i="108" s="1"/>
  <c r="AO34" i="104"/>
  <c r="AN34" i="104"/>
  <c r="AL34" i="104"/>
  <c r="AM34" i="104"/>
  <c r="AN26" i="98"/>
  <c r="AM26" i="98"/>
  <c r="AO26" i="98"/>
  <c r="AK26" i="98"/>
  <c r="F27" i="108" s="1"/>
  <c r="AL26" i="98"/>
  <c r="AN26" i="103"/>
  <c r="AL26" i="103"/>
  <c r="AO26" i="103"/>
  <c r="AM26" i="103"/>
  <c r="AK26" i="103"/>
  <c r="K27" i="108" s="1"/>
  <c r="AM26" i="97"/>
  <c r="AL26" i="97"/>
  <c r="AO26" i="97"/>
  <c r="AN26" i="97"/>
  <c r="AK26" i="97"/>
  <c r="E27" i="108" s="1"/>
  <c r="AL18" i="102"/>
  <c r="AO18" i="102"/>
  <c r="AK18" i="102"/>
  <c r="J19" i="108" s="1"/>
  <c r="AM18" i="102"/>
  <c r="AN18" i="102"/>
  <c r="AN18" i="107"/>
  <c r="AM18" i="107"/>
  <c r="AL18" i="107"/>
  <c r="AO18" i="107"/>
  <c r="AK18" i="107"/>
  <c r="O19" i="108" s="1"/>
  <c r="AL18" i="101"/>
  <c r="AN18" i="101"/>
  <c r="AO18" i="101"/>
  <c r="AK18" i="101"/>
  <c r="AM18" i="101"/>
  <c r="AO33" i="105"/>
  <c r="AL33" i="105"/>
  <c r="AK33" i="105"/>
  <c r="M34" i="108" s="1"/>
  <c r="AN33" i="105"/>
  <c r="AM33" i="105"/>
  <c r="AL33" i="106"/>
  <c r="AN33" i="106"/>
  <c r="AK33" i="106"/>
  <c r="N34" i="108" s="1"/>
  <c r="AO33" i="106"/>
  <c r="AM33" i="106"/>
  <c r="AN33" i="100"/>
  <c r="AO33" i="100"/>
  <c r="AK33" i="100"/>
  <c r="H34" i="108" s="1"/>
  <c r="AL33" i="100"/>
  <c r="AM33" i="100"/>
  <c r="AK25" i="101"/>
  <c r="AO25" i="101"/>
  <c r="AL25" i="101"/>
  <c r="AN25" i="101"/>
  <c r="AM25" i="101"/>
  <c r="AN25" i="99"/>
  <c r="AM25" i="99"/>
  <c r="AL25" i="99"/>
  <c r="AK25" i="99"/>
  <c r="G26" i="108" s="1"/>
  <c r="AO25" i="99"/>
  <c r="AO25" i="104"/>
  <c r="AK25" i="104"/>
  <c r="L26" i="108" s="1"/>
  <c r="AN25" i="104"/>
  <c r="AL25" i="104"/>
  <c r="AM25" i="104"/>
  <c r="AK17" i="97"/>
  <c r="E18" i="108" s="1"/>
  <c r="AN17" i="97"/>
  <c r="AM17" i="97"/>
  <c r="AL17" i="97"/>
  <c r="AO17" i="97"/>
  <c r="AM17" i="98"/>
  <c r="AL17" i="98"/>
  <c r="AO17" i="98"/>
  <c r="AK17" i="98"/>
  <c r="F18" i="108" s="1"/>
  <c r="AN17" i="98"/>
  <c r="AO17" i="103"/>
  <c r="AN17" i="103"/>
  <c r="AM17" i="103"/>
  <c r="AL17" i="103"/>
  <c r="AK17" i="103"/>
  <c r="K18" i="108" s="1"/>
  <c r="AL32" i="104"/>
  <c r="AM32" i="104"/>
  <c r="AK32" i="104"/>
  <c r="L33" i="108" s="1"/>
  <c r="AN32" i="104"/>
  <c r="AO32" i="104"/>
  <c r="AK32" i="99"/>
  <c r="G33" i="108" s="1"/>
  <c r="AL32" i="99"/>
  <c r="AO32" i="99"/>
  <c r="AM32" i="99"/>
  <c r="AN32" i="99"/>
  <c r="AM24" i="97"/>
  <c r="AL24" i="97"/>
  <c r="AO24" i="97"/>
  <c r="AN24" i="97"/>
  <c r="AK24" i="97"/>
  <c r="E25" i="108" s="1"/>
  <c r="P25" i="108" s="1"/>
  <c r="AN24" i="98"/>
  <c r="AL24" i="98"/>
  <c r="AO24" i="98"/>
  <c r="AK24" i="98"/>
  <c r="F25" i="108" s="1"/>
  <c r="AM24" i="98"/>
  <c r="AK24" i="103"/>
  <c r="K25" i="108" s="1"/>
  <c r="AL24" i="103"/>
  <c r="AN24" i="103"/>
  <c r="AM24" i="103"/>
  <c r="AO24" i="103"/>
  <c r="AL16" i="101"/>
  <c r="AM16" i="101"/>
  <c r="AO16" i="101"/>
  <c r="AK16" i="101"/>
  <c r="I17" i="108" s="1"/>
  <c r="AN16" i="101"/>
  <c r="AN16" i="102"/>
  <c r="AM16" i="102"/>
  <c r="AO16" i="102"/>
  <c r="AL16" i="102"/>
  <c r="AK16" i="102"/>
  <c r="J17" i="108" s="1"/>
  <c r="AN16" i="107"/>
  <c r="AM16" i="107"/>
  <c r="AL16" i="107"/>
  <c r="AK16" i="107"/>
  <c r="O17" i="108" s="1"/>
  <c r="AO16" i="107"/>
  <c r="AO27" i="99"/>
  <c r="AN27" i="99"/>
  <c r="AM27" i="99"/>
  <c r="AL27" i="99"/>
  <c r="AK27" i="99"/>
  <c r="G28" i="108" s="1"/>
  <c r="AM27" i="104"/>
  <c r="AL27" i="104"/>
  <c r="AK27" i="104"/>
  <c r="L28" i="108" s="1"/>
  <c r="AO27" i="104"/>
  <c r="AN27" i="104"/>
  <c r="AO19" i="99"/>
  <c r="AL19" i="99"/>
  <c r="AK19" i="99"/>
  <c r="G20" i="108" s="1"/>
  <c r="AN19" i="99"/>
  <c r="AM19" i="99"/>
  <c r="AN19" i="97"/>
  <c r="AK19" i="97"/>
  <c r="E20" i="108" s="1"/>
  <c r="AO19" i="97"/>
  <c r="AM19" i="97"/>
  <c r="AL19" i="97"/>
  <c r="AO19" i="98"/>
  <c r="AL19" i="98"/>
  <c r="AM19" i="98"/>
  <c r="AK19" i="98"/>
  <c r="F20" i="108" s="1"/>
  <c r="AN19" i="98"/>
  <c r="AO30" i="102"/>
  <c r="AL30" i="102"/>
  <c r="AM30" i="102"/>
  <c r="AK30" i="102"/>
  <c r="J31" i="108" s="1"/>
  <c r="AN30" i="102"/>
  <c r="AO30" i="100"/>
  <c r="AL30" i="100"/>
  <c r="AK30" i="100"/>
  <c r="H31" i="108" s="1"/>
  <c r="AM30" i="100"/>
  <c r="AN30" i="100"/>
  <c r="AO30" i="105"/>
  <c r="AN30" i="105"/>
  <c r="AM30" i="105"/>
  <c r="AL30" i="105"/>
  <c r="AK30" i="105"/>
  <c r="M31" i="108" s="1"/>
  <c r="AO22" i="99"/>
  <c r="AN22" i="99"/>
  <c r="AM22" i="99"/>
  <c r="AK22" i="99"/>
  <c r="G23" i="108" s="1"/>
  <c r="AL22" i="99"/>
  <c r="AK22" i="104"/>
  <c r="L23" i="108" s="1"/>
  <c r="AL22" i="104"/>
  <c r="AM22" i="104"/>
  <c r="AN22" i="104"/>
  <c r="AO22" i="104"/>
  <c r="AL29" i="98"/>
  <c r="AM29" i="98"/>
  <c r="AO29" i="98"/>
  <c r="AN29" i="98"/>
  <c r="AK29" i="98"/>
  <c r="F30" i="108" s="1"/>
  <c r="AL29" i="103"/>
  <c r="AM29" i="103"/>
  <c r="AN29" i="103"/>
  <c r="AO29" i="103"/>
  <c r="AK29" i="103"/>
  <c r="K30" i="108" s="1"/>
  <c r="AO21" i="105"/>
  <c r="AK21" i="105"/>
  <c r="M22" i="108" s="1"/>
  <c r="AL21" i="105"/>
  <c r="AM21" i="105"/>
  <c r="AN21" i="105"/>
  <c r="AO21" i="102"/>
  <c r="AK21" i="102"/>
  <c r="J22" i="108" s="1"/>
  <c r="AN21" i="102"/>
  <c r="AM21" i="102"/>
  <c r="AL21" i="102"/>
  <c r="AO21" i="107"/>
  <c r="AL21" i="107"/>
  <c r="AK21" i="107"/>
  <c r="O22" i="108" s="1"/>
  <c r="AN21" i="107"/>
  <c r="AM21" i="107"/>
  <c r="AL28" i="97"/>
  <c r="AO28" i="97"/>
  <c r="AM28" i="97"/>
  <c r="AN28" i="97"/>
  <c r="AK28" i="97"/>
  <c r="E29" i="108" s="1"/>
  <c r="AN28" i="98"/>
  <c r="AO28" i="98"/>
  <c r="AK28" i="98"/>
  <c r="F29" i="108" s="1"/>
  <c r="AM28" i="98"/>
  <c r="AL28" i="98"/>
  <c r="AM28" i="103"/>
  <c r="AN28" i="103"/>
  <c r="AK28" i="103"/>
  <c r="K29" i="108" s="1"/>
  <c r="AO28" i="103"/>
  <c r="AL28" i="103"/>
  <c r="AN20" i="101"/>
  <c r="AO20" i="101"/>
  <c r="AM20" i="101"/>
  <c r="AK20" i="101"/>
  <c r="AL20" i="101"/>
  <c r="AL20" i="102"/>
  <c r="AM20" i="102"/>
  <c r="AN20" i="102"/>
  <c r="AO20" i="102"/>
  <c r="AK20" i="102"/>
  <c r="J21" i="108" s="1"/>
  <c r="AO20" i="107"/>
  <c r="AK20" i="107"/>
  <c r="O21" i="108" s="1"/>
  <c r="AL20" i="107"/>
  <c r="AM20" i="107"/>
  <c r="AN20" i="107"/>
  <c r="AO31" i="107"/>
  <c r="AL31" i="107"/>
  <c r="AK31" i="107"/>
  <c r="O32" i="108" s="1"/>
  <c r="AN31" i="107"/>
  <c r="AM31" i="107"/>
  <c r="AK31" i="104"/>
  <c r="L32" i="108" s="1"/>
  <c r="AO31" i="104"/>
  <c r="AN31" i="104"/>
  <c r="AM31" i="104"/>
  <c r="AL31" i="104"/>
  <c r="AK23" i="99"/>
  <c r="G24" i="108" s="1"/>
  <c r="AO23" i="99"/>
  <c r="AL23" i="99"/>
  <c r="AN23" i="99"/>
  <c r="AM23" i="99"/>
  <c r="AK23" i="97"/>
  <c r="E24" i="108" s="1"/>
  <c r="AO23" i="97"/>
  <c r="AM23" i="97"/>
  <c r="AN23" i="97"/>
  <c r="AL23" i="97"/>
  <c r="AL23" i="98"/>
  <c r="AM23" i="98"/>
  <c r="AO23" i="98"/>
  <c r="AN23" i="98"/>
  <c r="AK23" i="98"/>
  <c r="F24" i="108" s="1"/>
  <c r="AM15" i="99"/>
  <c r="AK15" i="99"/>
  <c r="G16" i="108" s="1"/>
  <c r="AL15" i="99"/>
  <c r="AO15" i="99"/>
  <c r="AN15" i="99"/>
  <c r="AL15" i="101"/>
  <c r="AK15" i="101"/>
  <c r="AM15" i="101"/>
  <c r="AN15" i="101"/>
  <c r="AO15" i="101"/>
  <c r="AN15" i="102"/>
  <c r="AL15" i="102"/>
  <c r="AM15" i="102"/>
  <c r="AK15" i="102"/>
  <c r="J16" i="108" s="1"/>
  <c r="AO15" i="102"/>
  <c r="H24" i="93"/>
  <c r="I24" i="93"/>
  <c r="H27" i="93"/>
  <c r="I27" i="93"/>
  <c r="AN34" i="107"/>
  <c r="AM34" i="107"/>
  <c r="AL34" i="107"/>
  <c r="AO34" i="107"/>
  <c r="AK34" i="107"/>
  <c r="O35" i="108" s="1"/>
  <c r="AL26" i="102"/>
  <c r="AO26" i="102"/>
  <c r="AK26" i="102"/>
  <c r="J27" i="108" s="1"/>
  <c r="AN26" i="102"/>
  <c r="AM26" i="102"/>
  <c r="AL26" i="105"/>
  <c r="AK26" i="105"/>
  <c r="M27" i="108" s="1"/>
  <c r="AO26" i="105"/>
  <c r="AN26" i="105"/>
  <c r="AM26" i="105"/>
  <c r="AK18" i="104"/>
  <c r="L19" i="108" s="1"/>
  <c r="AN18" i="104"/>
  <c r="AO18" i="104"/>
  <c r="AL18" i="104"/>
  <c r="AM18" i="104"/>
  <c r="AM33" i="98"/>
  <c r="AL33" i="98"/>
  <c r="AO33" i="98"/>
  <c r="AK33" i="98"/>
  <c r="F34" i="108" s="1"/>
  <c r="AN33" i="98"/>
  <c r="AL25" i="107"/>
  <c r="AK25" i="107"/>
  <c r="O26" i="108" s="1"/>
  <c r="AN25" i="107"/>
  <c r="AO25" i="107"/>
  <c r="AM25" i="107"/>
  <c r="AK17" i="101"/>
  <c r="AL17" i="101"/>
  <c r="AO17" i="101"/>
  <c r="AM17" i="101"/>
  <c r="AN17" i="101"/>
  <c r="AN17" i="100"/>
  <c r="AM17" i="100"/>
  <c r="AL17" i="100"/>
  <c r="AK17" i="100"/>
  <c r="H18" i="108" s="1"/>
  <c r="AO17" i="100"/>
  <c r="AL30" i="98"/>
  <c r="AN30" i="98"/>
  <c r="AM30" i="98"/>
  <c r="AO30" i="98"/>
  <c r="AK30" i="98"/>
  <c r="F31" i="108" s="1"/>
  <c r="H16" i="93"/>
  <c r="I16" i="93"/>
  <c r="I31" i="93"/>
  <c r="H31" i="93"/>
  <c r="H22" i="93"/>
  <c r="I22" i="93"/>
  <c r="H17" i="93"/>
  <c r="I17" i="93"/>
  <c r="H28" i="93"/>
  <c r="I28" i="93"/>
  <c r="H19" i="93"/>
  <c r="I19" i="93"/>
  <c r="H29" i="93"/>
  <c r="I29" i="93"/>
  <c r="AN34" i="106"/>
  <c r="AL34" i="106"/>
  <c r="AO34" i="106"/>
  <c r="AM34" i="106"/>
  <c r="AK34" i="106"/>
  <c r="N35" i="108" s="1"/>
  <c r="AN34" i="103"/>
  <c r="AL34" i="103"/>
  <c r="AO34" i="103"/>
  <c r="AK34" i="103"/>
  <c r="K35" i="108" s="1"/>
  <c r="AM34" i="103"/>
  <c r="AO34" i="97"/>
  <c r="AM34" i="97"/>
  <c r="AL34" i="97"/>
  <c r="AK34" i="97"/>
  <c r="E35" i="108" s="1"/>
  <c r="AN34" i="97"/>
  <c r="AO26" i="106"/>
  <c r="AN26" i="106"/>
  <c r="AL26" i="106"/>
  <c r="AK26" i="106"/>
  <c r="N27" i="108" s="1"/>
  <c r="AM26" i="106"/>
  <c r="AN26" i="107"/>
  <c r="AM26" i="107"/>
  <c r="AL26" i="107"/>
  <c r="AO26" i="107"/>
  <c r="AK26" i="107"/>
  <c r="O27" i="108" s="1"/>
  <c r="AL26" i="101"/>
  <c r="AN26" i="101"/>
  <c r="AO26" i="101"/>
  <c r="AK26" i="101"/>
  <c r="I27" i="108" s="1"/>
  <c r="AM26" i="101"/>
  <c r="AK18" i="98"/>
  <c r="F19" i="108" s="1"/>
  <c r="AL18" i="98"/>
  <c r="AN18" i="98"/>
  <c r="AM18" i="98"/>
  <c r="AO18" i="98"/>
  <c r="AL18" i="100"/>
  <c r="AO18" i="100"/>
  <c r="AN18" i="100"/>
  <c r="AK18" i="100"/>
  <c r="AM18" i="100"/>
  <c r="AO18" i="105"/>
  <c r="AN18" i="105"/>
  <c r="AM18" i="105"/>
  <c r="AL18" i="105"/>
  <c r="AK18" i="105"/>
  <c r="M19" i="108" s="1"/>
  <c r="AK33" i="99"/>
  <c r="G34" i="108" s="1"/>
  <c r="AO33" i="99"/>
  <c r="AM33" i="99"/>
  <c r="AN33" i="99"/>
  <c r="AL33" i="99"/>
  <c r="AL33" i="104"/>
  <c r="AM33" i="104"/>
  <c r="AO33" i="104"/>
  <c r="AK33" i="104"/>
  <c r="L34" i="108" s="1"/>
  <c r="AN33" i="104"/>
  <c r="AM25" i="105"/>
  <c r="AO25" i="105"/>
  <c r="AL25" i="105"/>
  <c r="AK25" i="105"/>
  <c r="M26" i="108" s="1"/>
  <c r="AN25" i="105"/>
  <c r="AL25" i="98"/>
  <c r="AO25" i="98"/>
  <c r="AM25" i="98"/>
  <c r="AN25" i="98"/>
  <c r="AK25" i="98"/>
  <c r="F26" i="108" s="1"/>
  <c r="AL25" i="103"/>
  <c r="AN25" i="103"/>
  <c r="AK25" i="103"/>
  <c r="K26" i="108" s="1"/>
  <c r="AO25" i="103"/>
  <c r="AM25" i="103"/>
  <c r="AO17" i="105"/>
  <c r="AL17" i="105"/>
  <c r="AK17" i="105"/>
  <c r="M18" i="108" s="1"/>
  <c r="AN17" i="105"/>
  <c r="AM17" i="105"/>
  <c r="AL17" i="102"/>
  <c r="AK17" i="102"/>
  <c r="J18" i="108" s="1"/>
  <c r="AM17" i="102"/>
  <c r="AN17" i="102"/>
  <c r="AO17" i="102"/>
  <c r="AK17" i="107"/>
  <c r="O18" i="108" s="1"/>
  <c r="AN17" i="107"/>
  <c r="AO17" i="107"/>
  <c r="AL17" i="107"/>
  <c r="AM17" i="107"/>
  <c r="AM32" i="97"/>
  <c r="AL32" i="97"/>
  <c r="AO32" i="97"/>
  <c r="AK32" i="97"/>
  <c r="E33" i="108" s="1"/>
  <c r="AN32" i="97"/>
  <c r="AN32" i="98"/>
  <c r="AM32" i="98"/>
  <c r="AL32" i="98"/>
  <c r="AO32" i="98"/>
  <c r="AK32" i="98"/>
  <c r="F33" i="108" s="1"/>
  <c r="AO32" i="103"/>
  <c r="AL32" i="103"/>
  <c r="AK32" i="103"/>
  <c r="K33" i="108" s="1"/>
  <c r="AN32" i="103"/>
  <c r="AM32" i="103"/>
  <c r="AL24" i="101"/>
  <c r="AN24" i="101"/>
  <c r="AO24" i="101"/>
  <c r="AK24" i="101"/>
  <c r="I25" i="108" s="1"/>
  <c r="AM24" i="101"/>
  <c r="AN24" i="102"/>
  <c r="AM24" i="102"/>
  <c r="AK24" i="102"/>
  <c r="J25" i="108" s="1"/>
  <c r="AO24" i="102"/>
  <c r="AL24" i="102"/>
  <c r="AL24" i="107"/>
  <c r="AN24" i="107"/>
  <c r="AO24" i="107"/>
  <c r="AK24" i="107"/>
  <c r="O25" i="108" s="1"/>
  <c r="AM24" i="107"/>
  <c r="AK16" i="104"/>
  <c r="L17" i="108" s="1"/>
  <c r="AL16" i="104"/>
  <c r="AM16" i="104"/>
  <c r="AN16" i="104"/>
  <c r="AO16" i="104"/>
  <c r="AL16" i="105"/>
  <c r="AK16" i="105"/>
  <c r="M17" i="108" s="1"/>
  <c r="AO16" i="105"/>
  <c r="AN16" i="105"/>
  <c r="AM16" i="105"/>
  <c r="AM16" i="106"/>
  <c r="AK16" i="106"/>
  <c r="N17" i="108" s="1"/>
  <c r="AL16" i="106"/>
  <c r="AN16" i="106"/>
  <c r="AO16" i="106"/>
  <c r="AN27" i="107"/>
  <c r="AO27" i="107"/>
  <c r="AL27" i="107"/>
  <c r="AK27" i="107"/>
  <c r="O28" i="108" s="1"/>
  <c r="AM27" i="107"/>
  <c r="AK27" i="97"/>
  <c r="E28" i="108" s="1"/>
  <c r="AN27" i="97"/>
  <c r="AO27" i="97"/>
  <c r="AM27" i="97"/>
  <c r="AL27" i="97"/>
  <c r="AL27" i="98"/>
  <c r="AO27" i="98"/>
  <c r="AM27" i="98"/>
  <c r="AN27" i="98"/>
  <c r="AK27" i="98"/>
  <c r="F28" i="108" s="1"/>
  <c r="AO19" i="107"/>
  <c r="AL19" i="107"/>
  <c r="AK19" i="107"/>
  <c r="O20" i="108" s="1"/>
  <c r="AN19" i="107"/>
  <c r="AM19" i="107"/>
  <c r="AO19" i="101"/>
  <c r="AN19" i="101"/>
  <c r="AK19" i="101"/>
  <c r="AM19" i="101"/>
  <c r="AL19" i="101"/>
  <c r="AN19" i="102"/>
  <c r="AM19" i="102"/>
  <c r="AL19" i="102"/>
  <c r="AO19" i="102"/>
  <c r="AK19" i="102"/>
  <c r="J20" i="108" s="1"/>
  <c r="AL30" i="99"/>
  <c r="AM30" i="99"/>
  <c r="AK30" i="99"/>
  <c r="G31" i="108" s="1"/>
  <c r="AO30" i="99"/>
  <c r="AN30" i="99"/>
  <c r="AM30" i="104"/>
  <c r="AN30" i="104"/>
  <c r="AO30" i="104"/>
  <c r="AK30" i="104"/>
  <c r="L31" i="108" s="1"/>
  <c r="AL30" i="104"/>
  <c r="AL22" i="102"/>
  <c r="AO22" i="102"/>
  <c r="AK22" i="102"/>
  <c r="J23" i="108" s="1"/>
  <c r="AM22" i="102"/>
  <c r="AN22" i="102"/>
  <c r="AM22" i="103"/>
  <c r="AL22" i="103"/>
  <c r="AN22" i="103"/>
  <c r="AO22" i="103"/>
  <c r="AK22" i="103"/>
  <c r="K23" i="108" s="1"/>
  <c r="AM22" i="97"/>
  <c r="AO22" i="97"/>
  <c r="AL22" i="97"/>
  <c r="AN22" i="97"/>
  <c r="AK22" i="97"/>
  <c r="E23" i="108" s="1"/>
  <c r="AO29" i="101"/>
  <c r="AM29" i="101"/>
  <c r="AL29" i="101"/>
  <c r="AK29" i="101"/>
  <c r="I30" i="108" s="1"/>
  <c r="AN29" i="101"/>
  <c r="AO29" i="102"/>
  <c r="AL29" i="102"/>
  <c r="AK29" i="102"/>
  <c r="J30" i="108" s="1"/>
  <c r="AN29" i="102"/>
  <c r="AM29" i="102"/>
  <c r="AN29" i="107"/>
  <c r="AO29" i="107"/>
  <c r="AL29" i="107"/>
  <c r="AK29" i="107"/>
  <c r="O30" i="108" s="1"/>
  <c r="AM29" i="107"/>
  <c r="AK21" i="106"/>
  <c r="N22" i="108" s="1"/>
  <c r="AL21" i="106"/>
  <c r="AO21" i="106"/>
  <c r="AM21" i="106"/>
  <c r="AN21" i="106"/>
  <c r="AM21" i="100"/>
  <c r="AL21" i="100"/>
  <c r="AN21" i="100"/>
  <c r="AO21" i="100"/>
  <c r="AK21" i="100"/>
  <c r="H22" i="108" s="1"/>
  <c r="AM28" i="101"/>
  <c r="AN28" i="101"/>
  <c r="AL28" i="101"/>
  <c r="AO28" i="101"/>
  <c r="AK28" i="101"/>
  <c r="AK28" i="102"/>
  <c r="J29" i="108" s="1"/>
  <c r="AN28" i="102"/>
  <c r="AL28" i="102"/>
  <c r="AM28" i="102"/>
  <c r="AO28" i="102"/>
  <c r="AL28" i="107"/>
  <c r="AN28" i="107"/>
  <c r="AO28" i="107"/>
  <c r="AK28" i="107"/>
  <c r="O29" i="108" s="1"/>
  <c r="AM28" i="107"/>
  <c r="AL20" i="100"/>
  <c r="AN20" i="100"/>
  <c r="AK20" i="100"/>
  <c r="AM20" i="100"/>
  <c r="AO20" i="100"/>
  <c r="AM20" i="105"/>
  <c r="AL20" i="105"/>
  <c r="AK20" i="105"/>
  <c r="M21" i="108" s="1"/>
  <c r="AO20" i="105"/>
  <c r="AN20" i="105"/>
  <c r="AL20" i="106"/>
  <c r="AM20" i="106"/>
  <c r="AK20" i="106"/>
  <c r="N21" i="108" s="1"/>
  <c r="AO20" i="106"/>
  <c r="AN20" i="106"/>
  <c r="AL31" i="103"/>
  <c r="AK31" i="103"/>
  <c r="K32" i="108" s="1"/>
  <c r="AN31" i="103"/>
  <c r="AM31" i="103"/>
  <c r="AO31" i="103"/>
  <c r="AN31" i="97"/>
  <c r="AM31" i="97"/>
  <c r="AL31" i="97"/>
  <c r="AO31" i="97"/>
  <c r="AK31" i="97"/>
  <c r="E32" i="108" s="1"/>
  <c r="AM31" i="98"/>
  <c r="AL31" i="98"/>
  <c r="AO31" i="98"/>
  <c r="AK31" i="98"/>
  <c r="F32" i="108" s="1"/>
  <c r="AN31" i="98"/>
  <c r="AL23" i="107"/>
  <c r="AK23" i="107"/>
  <c r="O24" i="108" s="1"/>
  <c r="AN23" i="107"/>
  <c r="AO23" i="107"/>
  <c r="AM23" i="107"/>
  <c r="AN23" i="101"/>
  <c r="AM23" i="101"/>
  <c r="AL23" i="101"/>
  <c r="AK23" i="101"/>
  <c r="AO23" i="101"/>
  <c r="AN23" i="102"/>
  <c r="AL23" i="102"/>
  <c r="AO23" i="102"/>
  <c r="AM23" i="102"/>
  <c r="AK23" i="102"/>
  <c r="J24" i="108" s="1"/>
  <c r="AO15" i="100"/>
  <c r="AK15" i="100"/>
  <c r="AL15" i="100"/>
  <c r="AM15" i="100"/>
  <c r="AN15" i="100"/>
  <c r="AM15" i="105"/>
  <c r="AK15" i="105"/>
  <c r="M16" i="108" s="1"/>
  <c r="AL15" i="105"/>
  <c r="AN15" i="105"/>
  <c r="AO15" i="105"/>
  <c r="AL15" i="106"/>
  <c r="AK15" i="106"/>
  <c r="N16" i="108" s="1"/>
  <c r="AO15" i="106"/>
  <c r="AN15" i="106"/>
  <c r="AM15" i="106"/>
  <c r="AM13" i="104"/>
  <c r="AN13" i="104"/>
  <c r="AO13" i="104"/>
  <c r="AK13" i="104"/>
  <c r="L14" i="108" s="1"/>
  <c r="AL13" i="104"/>
  <c r="AN13" i="99"/>
  <c r="AL13" i="99"/>
  <c r="AM13" i="99"/>
  <c r="AO13" i="99"/>
  <c r="AK13" i="99"/>
  <c r="G14" i="108" s="1"/>
  <c r="AK13" i="107"/>
  <c r="O14" i="108" s="1"/>
  <c r="AN13" i="107"/>
  <c r="AO13" i="107"/>
  <c r="AL13" i="107"/>
  <c r="AM13" i="107"/>
  <c r="AL13" i="98"/>
  <c r="AO13" i="98"/>
  <c r="AM13" i="98"/>
  <c r="AN13" i="98"/>
  <c r="AK13" i="98"/>
  <c r="F14" i="108" s="1"/>
  <c r="AM13" i="106"/>
  <c r="AN13" i="106"/>
  <c r="AO13" i="106"/>
  <c r="AK13" i="106"/>
  <c r="N14" i="108" s="1"/>
  <c r="AL13" i="106"/>
  <c r="AL13" i="101"/>
  <c r="AO13" i="101"/>
  <c r="AN13" i="101"/>
  <c r="AM13" i="101"/>
  <c r="AK13" i="101"/>
  <c r="I14" i="108" s="1"/>
  <c r="AM13" i="100"/>
  <c r="AO13" i="100"/>
  <c r="AK13" i="100"/>
  <c r="AN13" i="100"/>
  <c r="AL13" i="100"/>
  <c r="AL13" i="103"/>
  <c r="AM13" i="103"/>
  <c r="AK13" i="103"/>
  <c r="K14" i="108" s="1"/>
  <c r="AO13" i="103"/>
  <c r="AN13" i="103"/>
  <c r="H11" i="93"/>
  <c r="I11" i="93"/>
  <c r="AK13" i="102"/>
  <c r="J14" i="108" s="1"/>
  <c r="AN13" i="102"/>
  <c r="AL13" i="102"/>
  <c r="AM13" i="102"/>
  <c r="AO13" i="102"/>
  <c r="AN13" i="97"/>
  <c r="AM13" i="97"/>
  <c r="AO13" i="97"/>
  <c r="AL13" i="97"/>
  <c r="AK13" i="97"/>
  <c r="E14" i="108" s="1"/>
  <c r="AM13" i="105"/>
  <c r="AO13" i="105"/>
  <c r="AL13" i="105"/>
  <c r="AN13" i="105"/>
  <c r="AK13" i="105"/>
  <c r="M14" i="108" s="1"/>
  <c r="AW11" i="109"/>
  <c r="BE11" i="109"/>
  <c r="BA11" i="109"/>
  <c r="M11" i="109"/>
  <c r="U11" i="109"/>
  <c r="Q11" i="109"/>
  <c r="AO11" i="109"/>
  <c r="Y11" i="109"/>
  <c r="AS11" i="109"/>
  <c r="AC11" i="109"/>
  <c r="AK11" i="109"/>
  <c r="AG11" i="109"/>
  <c r="I11" i="109"/>
  <c r="AK12" i="99"/>
  <c r="G13" i="108" s="1"/>
  <c r="AO12" i="99"/>
  <c r="AN12" i="99"/>
  <c r="AM12" i="99"/>
  <c r="AL12" i="99"/>
  <c r="AO12" i="101"/>
  <c r="AN12" i="101"/>
  <c r="AK12" i="101"/>
  <c r="AM12" i="101"/>
  <c r="AL12" i="101"/>
  <c r="AM12" i="103"/>
  <c r="AN12" i="103"/>
  <c r="AL12" i="103"/>
  <c r="AO12" i="103"/>
  <c r="AK12" i="103"/>
  <c r="K13" i="108" s="1"/>
  <c r="AL12" i="102"/>
  <c r="AM12" i="102"/>
  <c r="AN12" i="102"/>
  <c r="AK12" i="102"/>
  <c r="J13" i="108" s="1"/>
  <c r="AO12" i="102"/>
  <c r="AL12" i="105"/>
  <c r="AK12" i="105"/>
  <c r="M13" i="108" s="1"/>
  <c r="AO12" i="105"/>
  <c r="AN12" i="105"/>
  <c r="AM12" i="105"/>
  <c r="H10" i="93"/>
  <c r="I10" i="93"/>
  <c r="AM12" i="100"/>
  <c r="AN12" i="100"/>
  <c r="AL12" i="100"/>
  <c r="AK12" i="100"/>
  <c r="AO12" i="100"/>
  <c r="AN12" i="107"/>
  <c r="AK12" i="107"/>
  <c r="O13" i="108" s="1"/>
  <c r="AM12" i="107"/>
  <c r="AL12" i="107"/>
  <c r="AO12" i="107"/>
  <c r="AM12" i="106"/>
  <c r="AL12" i="106"/>
  <c r="AO12" i="106"/>
  <c r="AK12" i="106"/>
  <c r="N13" i="108" s="1"/>
  <c r="AN12" i="106"/>
  <c r="AM12" i="104"/>
  <c r="AK12" i="104"/>
  <c r="L13" i="108" s="1"/>
  <c r="AL12" i="104"/>
  <c r="AN12" i="104"/>
  <c r="AO12" i="104"/>
  <c r="AM12" i="97"/>
  <c r="AL12" i="97"/>
  <c r="AO12" i="97"/>
  <c r="AK12" i="97"/>
  <c r="E13" i="108" s="1"/>
  <c r="AN12" i="97"/>
  <c r="AN12" i="98"/>
  <c r="AM12" i="98"/>
  <c r="AL12" i="98"/>
  <c r="AO12" i="98"/>
  <c r="AK12" i="98"/>
  <c r="F13" i="108" s="1"/>
  <c r="E40" i="109"/>
  <c r="BK7" i="28"/>
  <c r="Z23" i="54"/>
  <c r="Z27" i="54"/>
  <c r="Z21" i="54"/>
  <c r="Z20" i="54"/>
  <c r="Z34" i="54"/>
  <c r="Z33" i="54"/>
  <c r="M11" i="56"/>
  <c r="L10" i="56"/>
  <c r="Z24" i="54"/>
  <c r="Y19" i="54"/>
  <c r="Z19" i="54" s="1"/>
  <c r="Z35" i="54"/>
  <c r="Z18" i="54"/>
  <c r="Y32" i="54"/>
  <c r="Z32" i="54" s="1"/>
  <c r="Y29" i="54"/>
  <c r="Z29" i="54" s="1"/>
  <c r="Y28" i="54"/>
  <c r="Z28" i="54" s="1"/>
  <c r="M33" i="56"/>
  <c r="L33" i="56"/>
  <c r="M25" i="56"/>
  <c r="L25" i="56"/>
  <c r="M27" i="56"/>
  <c r="L27" i="56"/>
  <c r="L16" i="56"/>
  <c r="M16" i="56"/>
  <c r="L23" i="56"/>
  <c r="M23" i="56"/>
  <c r="M17" i="56"/>
  <c r="L17" i="56"/>
  <c r="L32" i="56"/>
  <c r="M32" i="56"/>
  <c r="Y30" i="54"/>
  <c r="Z30" i="54" s="1"/>
  <c r="Y15" i="54"/>
  <c r="Z15" i="54" s="1"/>
  <c r="L14" i="56"/>
  <c r="M10" i="56"/>
  <c r="BA31" i="112"/>
  <c r="AO23" i="112"/>
  <c r="U36" i="112"/>
  <c r="AG20" i="112"/>
  <c r="AK27" i="112"/>
  <c r="BO7" i="68"/>
  <c r="BA11" i="112" s="1"/>
  <c r="I34" i="112"/>
  <c r="AO21" i="112"/>
  <c r="Y32" i="112"/>
  <c r="BA22" i="112"/>
  <c r="AO32" i="112"/>
  <c r="U24" i="112"/>
  <c r="AS20" i="112"/>
  <c r="AO19" i="112"/>
  <c r="AC30" i="112"/>
  <c r="AG33" i="112"/>
  <c r="I29" i="112"/>
  <c r="M17" i="112"/>
  <c r="BA13" i="112"/>
  <c r="BA27" i="112"/>
  <c r="U23" i="112"/>
  <c r="AS22" i="112"/>
  <c r="M33" i="112"/>
  <c r="AG29" i="112"/>
  <c r="Q17" i="112"/>
  <c r="BA36" i="112"/>
  <c r="AK36" i="112"/>
  <c r="Q20" i="112"/>
  <c r="BE19" i="112"/>
  <c r="BE15" i="112"/>
  <c r="AG34" i="112"/>
  <c r="AK34" i="112"/>
  <c r="AG18" i="112"/>
  <c r="AK29" i="112"/>
  <c r="AO36" i="112"/>
  <c r="Y36" i="112"/>
  <c r="AW28" i="112"/>
  <c r="Y20" i="112"/>
  <c r="AS18" i="112"/>
  <c r="M25" i="112"/>
  <c r="AS36" i="112"/>
  <c r="BE32" i="112"/>
  <c r="BA28" i="112"/>
  <c r="AO35" i="112"/>
  <c r="Y34" i="112"/>
  <c r="M30" i="112"/>
  <c r="M22" i="112"/>
  <c r="AS21" i="112"/>
  <c r="BA32" i="112"/>
  <c r="AW35" i="112"/>
  <c r="BO7" i="63"/>
  <c r="AG11" i="112" s="1"/>
  <c r="U30" i="112"/>
  <c r="AW18" i="112"/>
  <c r="Q33" i="112"/>
  <c r="M24" i="112"/>
  <c r="M27" i="112"/>
  <c r="AK26" i="112"/>
  <c r="U14" i="112"/>
  <c r="AK21" i="112"/>
  <c r="AO24" i="112"/>
  <c r="I19" i="112"/>
  <c r="Y30" i="112"/>
  <c r="AW25" i="112"/>
  <c r="BE35" i="112"/>
  <c r="U35" i="112"/>
  <c r="Y27" i="112"/>
  <c r="AC18" i="112"/>
  <c r="AC33" i="112"/>
  <c r="Q29" i="112"/>
  <c r="U25" i="112"/>
  <c r="M21" i="112"/>
  <c r="Q13" i="112"/>
  <c r="AC32" i="112"/>
  <c r="BA24" i="112"/>
  <c r="U20" i="112"/>
  <c r="I35" i="112"/>
  <c r="M31" i="112"/>
  <c r="Q23" i="112"/>
  <c r="M15" i="112"/>
  <c r="BO7" i="70"/>
  <c r="AS11" i="112" s="1"/>
  <c r="Q30" i="112"/>
  <c r="BA26" i="112"/>
  <c r="Y26" i="112"/>
  <c r="BA18" i="112"/>
  <c r="I25" i="112"/>
  <c r="BE36" i="112"/>
  <c r="AK24" i="112"/>
  <c r="BA20" i="112"/>
  <c r="BE12" i="112"/>
  <c r="I31" i="112"/>
  <c r="Q27" i="112"/>
  <c r="AS30" i="112"/>
  <c r="I30" i="112"/>
  <c r="AO26" i="112"/>
  <c r="U26" i="112"/>
  <c r="U22" i="112"/>
  <c r="BE22" i="112"/>
  <c r="U18" i="112"/>
  <c r="AS14" i="112"/>
  <c r="BE33" i="112"/>
  <c r="AK33" i="112"/>
  <c r="Q25" i="112"/>
  <c r="AG25" i="112"/>
  <c r="AG21" i="112"/>
  <c r="AS32" i="112"/>
  <c r="M32" i="112"/>
  <c r="AO28" i="112"/>
  <c r="AG24" i="112"/>
  <c r="AK20" i="112"/>
  <c r="AW16" i="112"/>
  <c r="AC35" i="112"/>
  <c r="Y31" i="112"/>
  <c r="I27" i="112"/>
  <c r="AC23" i="112"/>
  <c r="M19" i="112"/>
  <c r="AO15" i="112"/>
  <c r="AW30" i="112"/>
  <c r="AW22" i="112"/>
  <c r="BE18" i="112"/>
  <c r="I33" i="112"/>
  <c r="Q21" i="112"/>
  <c r="U17" i="112"/>
  <c r="AW32" i="112"/>
  <c r="BE24" i="112"/>
  <c r="M20" i="112"/>
  <c r="M16" i="112"/>
  <c r="AG26" i="112"/>
  <c r="BA21" i="112"/>
  <c r="BE20" i="112"/>
  <c r="AO31" i="112"/>
  <c r="AG27" i="112"/>
  <c r="M23" i="112"/>
  <c r="BE29" i="112"/>
  <c r="I21" i="112"/>
  <c r="Q32" i="112"/>
  <c r="AG35" i="112"/>
  <c r="AW34" i="112"/>
  <c r="AK18" i="112"/>
  <c r="BE25" i="112"/>
  <c r="I32" i="112"/>
  <c r="BA16" i="112"/>
  <c r="AS31" i="112"/>
  <c r="AG23" i="112"/>
  <c r="AC26" i="112"/>
  <c r="AS33" i="112"/>
  <c r="AS25" i="112"/>
  <c r="Q28" i="112"/>
  <c r="AW27" i="112"/>
  <c r="BO7" i="61"/>
  <c r="AK11" i="112" s="1"/>
  <c r="M34" i="112"/>
  <c r="AK22" i="112"/>
  <c r="AW29" i="112"/>
  <c r="AW13" i="112"/>
  <c r="AK31" i="112"/>
  <c r="AC27" i="112"/>
  <c r="AS23" i="112"/>
  <c r="AK23" i="112"/>
  <c r="AW19" i="112"/>
  <c r="BA34" i="112"/>
  <c r="BA30" i="112"/>
  <c r="M26" i="112"/>
  <c r="I18" i="112"/>
  <c r="BA14" i="112"/>
  <c r="U29" i="112"/>
  <c r="BA17" i="112"/>
  <c r="AG17" i="112"/>
  <c r="I36" i="112"/>
  <c r="Y28" i="112"/>
  <c r="I20" i="112"/>
  <c r="BA35" i="112"/>
  <c r="U27" i="112"/>
  <c r="U15" i="112"/>
  <c r="Q34" i="112"/>
  <c r="AS29" i="112"/>
  <c r="BA25" i="112"/>
  <c r="Y21" i="112"/>
  <c r="AO17" i="112"/>
  <c r="AC17" i="112"/>
  <c r="AS28" i="112"/>
  <c r="AC28" i="112"/>
  <c r="AO20" i="112"/>
  <c r="BE31" i="112"/>
  <c r="BE23" i="112"/>
  <c r="U19" i="112"/>
  <c r="BA29" i="112"/>
  <c r="BE17" i="112"/>
  <c r="BE27" i="112"/>
  <c r="BA23" i="112"/>
  <c r="BO7" i="71"/>
  <c r="BE11" i="112" s="1"/>
  <c r="AO29" i="112"/>
  <c r="BE21" i="112"/>
  <c r="BE13" i="112"/>
  <c r="U32" i="112"/>
  <c r="E18" i="112"/>
  <c r="E28" i="112"/>
  <c r="E19" i="112"/>
  <c r="E12" i="112"/>
  <c r="E40" i="112"/>
  <c r="E15" i="112"/>
  <c r="E38" i="112"/>
  <c r="E22" i="112"/>
  <c r="E39" i="112"/>
  <c r="E23" i="112"/>
  <c r="E37" i="112"/>
  <c r="E32" i="112"/>
  <c r="E16" i="112"/>
  <c r="E30" i="112"/>
  <c r="E31" i="112"/>
  <c r="E29" i="112"/>
  <c r="E24" i="112"/>
  <c r="E17" i="112"/>
  <c r="E36" i="112"/>
  <c r="Y18" i="112"/>
  <c r="AG22" i="112"/>
  <c r="AW33" i="112"/>
  <c r="E21" i="112"/>
  <c r="AO22" i="112"/>
  <c r="Z14" i="54"/>
  <c r="L11" i="56"/>
  <c r="Z17" i="54"/>
  <c r="Z11" i="54"/>
  <c r="Z12" i="54"/>
  <c r="Z16" i="54"/>
  <c r="H19" i="108" l="1"/>
  <c r="I19" i="108"/>
  <c r="H16" i="108"/>
  <c r="I24" i="108"/>
  <c r="H21" i="108"/>
  <c r="I18" i="108"/>
  <c r="P32" i="108"/>
  <c r="I26" i="108"/>
  <c r="H29" i="108"/>
  <c r="H23" i="108"/>
  <c r="H28" i="108"/>
  <c r="H33" i="108"/>
  <c r="H26" i="108"/>
  <c r="H35" i="108"/>
  <c r="I33" i="108"/>
  <c r="I34" i="108"/>
  <c r="P19" i="108"/>
  <c r="I29" i="108"/>
  <c r="P29" i="108" s="1"/>
  <c r="I20" i="108"/>
  <c r="I16" i="108"/>
  <c r="I21" i="108"/>
  <c r="P21" i="108" s="1"/>
  <c r="P23" i="108"/>
  <c r="I31" i="108"/>
  <c r="I22" i="108"/>
  <c r="H30" i="108"/>
  <c r="H13" i="108"/>
  <c r="P33" i="108"/>
  <c r="H20" i="108"/>
  <c r="P24" i="108"/>
  <c r="P17" i="108"/>
  <c r="P30" i="108"/>
  <c r="P27" i="108"/>
  <c r="I28" i="108"/>
  <c r="P28" i="108" s="1"/>
  <c r="I13" i="108"/>
  <c r="H14" i="108"/>
  <c r="P14" i="108" s="1"/>
  <c r="AW14" i="110"/>
  <c r="BE14" i="110"/>
  <c r="BA14" i="110"/>
  <c r="E11" i="109"/>
  <c r="BM7" i="68"/>
  <c r="BA11" i="110" s="1"/>
  <c r="J25" i="114" s="1"/>
  <c r="BM7" i="69"/>
  <c r="AW11" i="110" s="1"/>
  <c r="J24" i="114" s="1"/>
  <c r="BM7" i="70"/>
  <c r="BM7" i="71"/>
  <c r="BE11" i="110" s="1"/>
  <c r="BM7" i="67"/>
  <c r="BM7" i="64"/>
  <c r="BM7" i="61"/>
  <c r="BM7" i="59"/>
  <c r="BM7" i="60"/>
  <c r="BM7" i="66"/>
  <c r="BM7" i="65"/>
  <c r="BM7" i="63"/>
  <c r="BM7" i="62"/>
  <c r="BN7" i="62" s="1"/>
  <c r="BM7" i="28"/>
  <c r="R17" i="90"/>
  <c r="Q17" i="90"/>
  <c r="P17" i="90"/>
  <c r="O17" i="90"/>
  <c r="F28" i="88"/>
  <c r="I28" i="88"/>
  <c r="H28" i="88"/>
  <c r="G28" i="88"/>
  <c r="Y13" i="54"/>
  <c r="Z13" i="54" s="1"/>
  <c r="AW36" i="112"/>
  <c r="E35" i="112"/>
  <c r="AG12" i="112"/>
  <c r="I15" i="112"/>
  <c r="E20" i="112"/>
  <c r="AW17" i="112"/>
  <c r="AW31" i="112"/>
  <c r="AW21" i="112"/>
  <c r="AS15" i="112"/>
  <c r="M28" i="112"/>
  <c r="AW26" i="112"/>
  <c r="U34" i="112"/>
  <c r="U28" i="112"/>
  <c r="U33" i="112"/>
  <c r="AC36" i="112"/>
  <c r="AW14" i="112"/>
  <c r="AG28" i="112"/>
  <c r="AW15" i="112"/>
  <c r="M29" i="112"/>
  <c r="AG30" i="112"/>
  <c r="AS34" i="112"/>
  <c r="BA19" i="112"/>
  <c r="BA33" i="112"/>
  <c r="AO34" i="112"/>
  <c r="AS24" i="112"/>
  <c r="AG36" i="112"/>
  <c r="BE34" i="112"/>
  <c r="M35" i="112"/>
  <c r="AK32" i="112"/>
  <c r="AO33" i="112"/>
  <c r="AO18" i="112"/>
  <c r="AG19" i="112"/>
  <c r="AW12" i="112"/>
  <c r="AS17" i="112"/>
  <c r="Y19" i="112"/>
  <c r="AK28" i="112"/>
  <c r="Y17" i="112"/>
  <c r="AK25" i="112"/>
  <c r="M18" i="112"/>
  <c r="U21" i="112"/>
  <c r="AK19" i="112"/>
  <c r="AG31" i="112"/>
  <c r="AK17" i="112"/>
  <c r="E25" i="112"/>
  <c r="Q35" i="112"/>
  <c r="Q24" i="112"/>
  <c r="AC29" i="112"/>
  <c r="AW23" i="112"/>
  <c r="E34" i="112"/>
  <c r="E33" i="112"/>
  <c r="AW20" i="112"/>
  <c r="AS16" i="112"/>
  <c r="AC22" i="112"/>
  <c r="AO16" i="112"/>
  <c r="M36" i="112"/>
  <c r="AO30" i="112"/>
  <c r="AS27" i="112"/>
  <c r="AO27" i="112"/>
  <c r="E26" i="112"/>
  <c r="AO25" i="112"/>
  <c r="AS12" i="112"/>
  <c r="BO7" i="64"/>
  <c r="U11" i="112" s="1"/>
  <c r="AK35" i="112"/>
  <c r="AC16" i="112"/>
  <c r="U31" i="112"/>
  <c r="AK30" i="112"/>
  <c r="AC20" i="112"/>
  <c r="Y12" i="112"/>
  <c r="AS19" i="112"/>
  <c r="AS35" i="112"/>
  <c r="BE30" i="112"/>
  <c r="AC19" i="112"/>
  <c r="AS26" i="112"/>
  <c r="E27" i="112"/>
  <c r="AG32" i="112"/>
  <c r="AW24" i="112"/>
  <c r="Q18" i="112"/>
  <c r="I12" i="112"/>
  <c r="Y24" i="112"/>
  <c r="AC15" i="112"/>
  <c r="AC21" i="112"/>
  <c r="AC34" i="112"/>
  <c r="AC31" i="112"/>
  <c r="AC24" i="112"/>
  <c r="AC25" i="112"/>
  <c r="Y15" i="112"/>
  <c r="Y35" i="112"/>
  <c r="Y23" i="112"/>
  <c r="Y25" i="112"/>
  <c r="Y29" i="112"/>
  <c r="Y22" i="112"/>
  <c r="Y33" i="112"/>
  <c r="Y13" i="112"/>
  <c r="Q36" i="112"/>
  <c r="Q16" i="112"/>
  <c r="Q22" i="112"/>
  <c r="Q19" i="112"/>
  <c r="Q31" i="112"/>
  <c r="Q26" i="112"/>
  <c r="I22" i="112"/>
  <c r="I26" i="112"/>
  <c r="I17" i="112"/>
  <c r="I23" i="112"/>
  <c r="I24" i="112"/>
  <c r="I28" i="112"/>
  <c r="BF30" i="110"/>
  <c r="BF34" i="110"/>
  <c r="BF28" i="110"/>
  <c r="BF26" i="110"/>
  <c r="BF16" i="110"/>
  <c r="BF14" i="110"/>
  <c r="BF17" i="110"/>
  <c r="BQ7" i="71"/>
  <c r="BE28" i="112"/>
  <c r="BE16" i="112"/>
  <c r="BE14" i="112"/>
  <c r="BE26" i="112"/>
  <c r="BF29" i="110"/>
  <c r="BF36" i="110"/>
  <c r="BF15" i="110"/>
  <c r="BF27" i="110"/>
  <c r="BF12" i="110"/>
  <c r="BF21" i="110"/>
  <c r="BF31" i="110"/>
  <c r="BF24" i="110"/>
  <c r="BF18" i="110"/>
  <c r="BF35" i="110"/>
  <c r="BF19" i="110"/>
  <c r="V32" i="110"/>
  <c r="AP25" i="110"/>
  <c r="BB29" i="110"/>
  <c r="AL35" i="110"/>
  <c r="AT28" i="110"/>
  <c r="AX36" i="110"/>
  <c r="Z21" i="110"/>
  <c r="AT29" i="110"/>
  <c r="V33" i="110"/>
  <c r="AT23" i="110"/>
  <c r="F19" i="110"/>
  <c r="N28" i="110"/>
  <c r="J22" i="110"/>
  <c r="N19" i="110"/>
  <c r="N35" i="110"/>
  <c r="AH28" i="110"/>
  <c r="AT32" i="110"/>
  <c r="R25" i="110"/>
  <c r="V22" i="110"/>
  <c r="V34" i="110"/>
  <c r="J23" i="110"/>
  <c r="AL32" i="110"/>
  <c r="AP22" i="110"/>
  <c r="R30" i="110"/>
  <c r="R23" i="110"/>
  <c r="J24" i="110"/>
  <c r="F34" i="110"/>
  <c r="F37" i="110"/>
  <c r="F20" i="110"/>
  <c r="AX28" i="110"/>
  <c r="AH29" i="110"/>
  <c r="V23" i="110"/>
  <c r="AD22" i="110"/>
  <c r="AP19" i="110"/>
  <c r="AT20" i="110"/>
  <c r="AX25" i="110"/>
  <c r="Z30" i="110"/>
  <c r="J19" i="110"/>
  <c r="Z23" i="110"/>
  <c r="AL21" i="110"/>
  <c r="AT25" i="110"/>
  <c r="AL26" i="110"/>
  <c r="AH23" i="110"/>
  <c r="AP21" i="110"/>
  <c r="AX18" i="110"/>
  <c r="AL19" i="110"/>
  <c r="AD24" i="110"/>
  <c r="V28" i="110"/>
  <c r="N30" i="110"/>
  <c r="AP23" i="110"/>
  <c r="AP31" i="110"/>
  <c r="AT36" i="110"/>
  <c r="F25" i="110"/>
  <c r="AP29" i="110"/>
  <c r="AH30" i="110"/>
  <c r="V19" i="110"/>
  <c r="AP20" i="110"/>
  <c r="AD17" i="110"/>
  <c r="AT34" i="110"/>
  <c r="BB19" i="110"/>
  <c r="BB35" i="110"/>
  <c r="AD36" i="110"/>
  <c r="V29" i="110"/>
  <c r="J18" i="110"/>
  <c r="R22" i="110"/>
  <c r="AP34" i="110"/>
  <c r="AX19" i="110"/>
  <c r="AT24" i="110"/>
  <c r="AH36" i="110"/>
  <c r="J33" i="110"/>
  <c r="AX22" i="110"/>
  <c r="AD35" i="110"/>
  <c r="R24" i="110"/>
  <c r="AP28" i="110"/>
  <c r="AH21" i="110"/>
  <c r="AL33" i="110"/>
  <c r="V18" i="110"/>
  <c r="AP33" i="110"/>
  <c r="AP18" i="110"/>
  <c r="Z26" i="110"/>
  <c r="AH19" i="110"/>
  <c r="N31" i="110"/>
  <c r="BB24" i="110"/>
  <c r="R29" i="110"/>
  <c r="F32" i="110"/>
  <c r="F36" i="110"/>
  <c r="Z20" i="110"/>
  <c r="AP36" i="110"/>
  <c r="Z19" i="110"/>
  <c r="AL28" i="110"/>
  <c r="Z17" i="110"/>
  <c r="AH22" i="110"/>
  <c r="AD30" i="110"/>
  <c r="AP32" i="110"/>
  <c r="N36" i="110"/>
  <c r="R18" i="110"/>
  <c r="J26" i="110"/>
  <c r="N34" i="110"/>
  <c r="R31" i="110"/>
  <c r="AX17" i="110"/>
  <c r="AD26" i="110"/>
  <c r="N27" i="110"/>
  <c r="AD31" i="110"/>
  <c r="N24" i="110"/>
  <c r="V30" i="110"/>
  <c r="AL27" i="110"/>
  <c r="AH31" i="110"/>
  <c r="R32" i="110"/>
  <c r="Z18" i="110"/>
  <c r="BB28" i="110"/>
  <c r="BB21" i="110"/>
  <c r="AT18" i="110"/>
  <c r="V27" i="110"/>
  <c r="V31" i="110"/>
  <c r="J20" i="110"/>
  <c r="BB17" i="110"/>
  <c r="AX21" i="110"/>
  <c r="N26" i="110"/>
  <c r="AL30" i="110"/>
  <c r="BB34" i="110"/>
  <c r="F35" i="110"/>
  <c r="V17" i="110"/>
  <c r="AX30" i="110"/>
  <c r="R19" i="110"/>
  <c r="Z31" i="110"/>
  <c r="AH24" i="110"/>
  <c r="R36" i="110"/>
  <c r="J17" i="110"/>
  <c r="AD29" i="110"/>
  <c r="AT30" i="110"/>
  <c r="AL24" i="110"/>
  <c r="BB18" i="110"/>
  <c r="AX23" i="110"/>
  <c r="V20" i="110"/>
  <c r="AD32" i="110"/>
  <c r="N21" i="110"/>
  <c r="AD18" i="110"/>
  <c r="AD34" i="110"/>
  <c r="F38" i="110"/>
  <c r="F17" i="110"/>
  <c r="AL29" i="110"/>
  <c r="AX33" i="110"/>
  <c r="AH34" i="110"/>
  <c r="Z35" i="110"/>
  <c r="AD20" i="110"/>
  <c r="AL36" i="110"/>
  <c r="R17" i="110"/>
  <c r="AT22" i="110"/>
  <c r="AH33" i="110"/>
  <c r="J28" i="110"/>
  <c r="AL22" i="110"/>
  <c r="AT19" i="110"/>
  <c r="AP24" i="110"/>
  <c r="AL25" i="110"/>
  <c r="AT31" i="110"/>
  <c r="AT35" i="110"/>
  <c r="J32" i="110"/>
  <c r="Z25" i="110"/>
  <c r="R33" i="110"/>
  <c r="J34" i="110"/>
  <c r="AD19" i="110"/>
  <c r="AH35" i="110"/>
  <c r="AH20" i="110"/>
  <c r="Z24" i="110"/>
  <c r="BB32" i="110"/>
  <c r="AD25" i="110"/>
  <c r="AX31" i="110"/>
  <c r="AL17" i="110"/>
  <c r="N25" i="110"/>
  <c r="N29" i="110"/>
  <c r="Z33" i="110"/>
  <c r="AH26" i="110"/>
  <c r="Z29" i="110"/>
  <c r="BB25" i="110"/>
  <c r="R34" i="110"/>
  <c r="J36" i="110"/>
  <c r="BB33" i="110"/>
  <c r="BB30" i="110"/>
  <c r="AL23" i="110"/>
  <c r="AL31" i="110"/>
  <c r="R35" i="110"/>
  <c r="N20" i="110"/>
  <c r="AX32" i="110"/>
  <c r="AX26" i="110"/>
  <c r="AD23" i="110"/>
  <c r="AL20" i="110"/>
  <c r="AH25" i="110"/>
  <c r="AP26" i="110"/>
  <c r="R27" i="110"/>
  <c r="J25" i="110"/>
  <c r="Z27" i="110"/>
  <c r="F21" i="110"/>
  <c r="F33" i="110"/>
  <c r="AX20" i="110"/>
  <c r="AT17" i="110"/>
  <c r="AH18" i="110"/>
  <c r="R20" i="110"/>
  <c r="BB36" i="110"/>
  <c r="N33" i="110"/>
  <c r="BB27" i="110"/>
  <c r="N17" i="110"/>
  <c r="AD21" i="110"/>
  <c r="AX29" i="110"/>
  <c r="BB22" i="110"/>
  <c r="AT26" i="110"/>
  <c r="AX27" i="110"/>
  <c r="F27" i="110"/>
  <c r="R28" i="110"/>
  <c r="AH32" i="110"/>
  <c r="AT33" i="110"/>
  <c r="N18" i="110"/>
  <c r="Z22" i="110"/>
  <c r="AP30" i="110"/>
  <c r="AT27" i="110"/>
  <c r="AX24" i="110"/>
  <c r="Z32" i="110"/>
  <c r="V21" i="110"/>
  <c r="AL18" i="110"/>
  <c r="AX34" i="110"/>
  <c r="AX35" i="110"/>
  <c r="V36" i="110"/>
  <c r="N22" i="110"/>
  <c r="R26" i="110"/>
  <c r="N23" i="110"/>
  <c r="AP27" i="110"/>
  <c r="AP35" i="110"/>
  <c r="BB31" i="110"/>
  <c r="F26" i="110"/>
  <c r="BO7" i="62"/>
  <c r="Q11" i="112" s="1"/>
  <c r="BO7" i="28"/>
  <c r="E11" i="112" s="1"/>
  <c r="BO7" i="69"/>
  <c r="AW11" i="112" s="1"/>
  <c r="Q14" i="112"/>
  <c r="AC14" i="112"/>
  <c r="M14" i="112"/>
  <c r="AO12" i="112"/>
  <c r="AC12" i="112"/>
  <c r="AK12" i="112"/>
  <c r="U12" i="112"/>
  <c r="BO7" i="65"/>
  <c r="Y11" i="112" s="1"/>
  <c r="M12" i="112"/>
  <c r="AP15" i="110"/>
  <c r="AH12" i="110"/>
  <c r="AX16" i="110"/>
  <c r="J15" i="110"/>
  <c r="AT16" i="110"/>
  <c r="AL12" i="110"/>
  <c r="AX15" i="110"/>
  <c r="V12" i="110"/>
  <c r="AH14" i="110"/>
  <c r="AP13" i="110"/>
  <c r="AT13" i="110"/>
  <c r="J14" i="110"/>
  <c r="BQ7" i="66"/>
  <c r="Z13" i="110"/>
  <c r="AX12" i="110"/>
  <c r="AP12" i="110"/>
  <c r="I14" i="112"/>
  <c r="AD12" i="110"/>
  <c r="AD15" i="110"/>
  <c r="J12" i="110"/>
  <c r="AT12" i="110"/>
  <c r="AT15" i="110"/>
  <c r="AL15" i="110"/>
  <c r="BQ7" i="59"/>
  <c r="BB15" i="110"/>
  <c r="AP14" i="110"/>
  <c r="BQ7" i="67"/>
  <c r="BQ7" i="64"/>
  <c r="AX14" i="110"/>
  <c r="Z15" i="110"/>
  <c r="Z12" i="110"/>
  <c r="AP16" i="110"/>
  <c r="AD16" i="110"/>
  <c r="AD14" i="110"/>
  <c r="I13" i="112"/>
  <c r="AG15" i="112"/>
  <c r="AK14" i="112"/>
  <c r="J16" i="110"/>
  <c r="J13" i="110"/>
  <c r="AK15" i="112"/>
  <c r="BA12" i="112"/>
  <c r="Q15" i="112"/>
  <c r="Q12" i="112"/>
  <c r="E14" i="112"/>
  <c r="Y14" i="112"/>
  <c r="I16" i="112"/>
  <c r="M13" i="112"/>
  <c r="BB12" i="110"/>
  <c r="BA15" i="112"/>
  <c r="BQ7" i="69"/>
  <c r="AS13" i="112"/>
  <c r="AO13" i="112"/>
  <c r="AO14" i="112"/>
  <c r="BO7" i="67"/>
  <c r="AO11" i="112" s="1"/>
  <c r="AL14" i="110"/>
  <c r="AL13" i="110"/>
  <c r="AL16" i="110"/>
  <c r="AK16" i="112"/>
  <c r="AK13" i="112"/>
  <c r="AH15" i="110"/>
  <c r="AH13" i="110"/>
  <c r="AH16" i="110"/>
  <c r="AG13" i="112"/>
  <c r="AG16" i="112"/>
  <c r="AG14" i="112"/>
  <c r="AD13" i="110"/>
  <c r="AC13" i="112"/>
  <c r="BO7" i="66"/>
  <c r="AC11" i="112" s="1"/>
  <c r="Z14" i="110"/>
  <c r="Z16" i="110"/>
  <c r="Y16" i="112"/>
  <c r="BQ7" i="65"/>
  <c r="V16" i="110"/>
  <c r="V13" i="110"/>
  <c r="U13" i="112"/>
  <c r="U16" i="112"/>
  <c r="BO7" i="60"/>
  <c r="M11" i="112" s="1"/>
  <c r="BO7" i="59"/>
  <c r="I11" i="112" s="1"/>
  <c r="E13" i="112"/>
  <c r="BQ7" i="62"/>
  <c r="R16" i="110"/>
  <c r="F13" i="110"/>
  <c r="BQ7" i="28"/>
  <c r="N14" i="110"/>
  <c r="R12" i="110"/>
  <c r="F14" i="110"/>
  <c r="N12" i="110"/>
  <c r="N13" i="110"/>
  <c r="R14" i="110"/>
  <c r="R15" i="110"/>
  <c r="BQ7" i="60"/>
  <c r="F16" i="110"/>
  <c r="L9" i="56"/>
  <c r="M9" i="56"/>
  <c r="E28" i="88" l="1"/>
  <c r="P20" i="108"/>
  <c r="P16" i="108"/>
  <c r="AP11" i="110"/>
  <c r="BS7" i="67"/>
  <c r="BT7" i="67" s="1"/>
  <c r="BR7" i="67"/>
  <c r="BR7" i="62"/>
  <c r="BS7" i="62"/>
  <c r="BT7" i="62" s="1"/>
  <c r="Z11" i="110"/>
  <c r="BS7" i="65"/>
  <c r="BT7" i="65" s="1"/>
  <c r="BR7" i="65"/>
  <c r="AB11" i="112" s="1"/>
  <c r="BR7" i="60"/>
  <c r="BS7" i="60"/>
  <c r="BT7" i="60" s="1"/>
  <c r="AD11" i="110"/>
  <c r="K18" i="114" s="1"/>
  <c r="BS7" i="66"/>
  <c r="BT7" i="66" s="1"/>
  <c r="BR7" i="66"/>
  <c r="V11" i="110"/>
  <c r="K16" i="114" s="1"/>
  <c r="BS7" i="64"/>
  <c r="BT7" i="64" s="1"/>
  <c r="BR7" i="64"/>
  <c r="BS7" i="59"/>
  <c r="BT7" i="59" s="1"/>
  <c r="BR7" i="59"/>
  <c r="L11" i="112" s="1"/>
  <c r="BR7" i="28"/>
  <c r="BS7" i="28"/>
  <c r="BT7" i="28" s="1"/>
  <c r="AX11" i="110"/>
  <c r="K24" i="114" s="1"/>
  <c r="BS7" i="69"/>
  <c r="BT7" i="69" s="1"/>
  <c r="BR7" i="69"/>
  <c r="BF11" i="110"/>
  <c r="BR7" i="71"/>
  <c r="BS7" i="71"/>
  <c r="BT7" i="71" s="1"/>
  <c r="AB12" i="109"/>
  <c r="AN13" i="109"/>
  <c r="AF13" i="109"/>
  <c r="AC12" i="110"/>
  <c r="U13" i="110"/>
  <c r="Y13" i="110"/>
  <c r="AK12" i="110"/>
  <c r="Y11" i="110"/>
  <c r="J17" i="114" s="1"/>
  <c r="U11" i="110"/>
  <c r="J16" i="114" s="1"/>
  <c r="AG11" i="110"/>
  <c r="J19" i="114" s="1"/>
  <c r="AO11" i="110"/>
  <c r="AK11" i="110"/>
  <c r="J20" i="114" s="1"/>
  <c r="AS11" i="110"/>
  <c r="AO14" i="110"/>
  <c r="AS14" i="110"/>
  <c r="P13" i="108"/>
  <c r="Q11" i="110"/>
  <c r="J15" i="114" s="1"/>
  <c r="M11" i="110"/>
  <c r="J14" i="114" s="1"/>
  <c r="M12" i="110"/>
  <c r="I12" i="110"/>
  <c r="I13" i="110"/>
  <c r="E11" i="110"/>
  <c r="E13" i="110"/>
  <c r="AJ11" i="109"/>
  <c r="S11" i="112"/>
  <c r="R11" i="110"/>
  <c r="S12" i="109"/>
  <c r="Q12" i="110"/>
  <c r="G12" i="109"/>
  <c r="E12" i="110"/>
  <c r="S13" i="109"/>
  <c r="Q13" i="110"/>
  <c r="L11" i="109"/>
  <c r="I11" i="110"/>
  <c r="K11" i="112"/>
  <c r="J11" i="110"/>
  <c r="O13" i="109"/>
  <c r="M13" i="110"/>
  <c r="P13" i="109"/>
  <c r="O11" i="112"/>
  <c r="N11" i="110"/>
  <c r="K14" i="114" s="1"/>
  <c r="G11" i="112"/>
  <c r="F11" i="110"/>
  <c r="J31" i="110"/>
  <c r="P18" i="108"/>
  <c r="P22" i="108"/>
  <c r="P31" i="108"/>
  <c r="P26" i="108"/>
  <c r="P35" i="108"/>
  <c r="P34" i="108"/>
  <c r="O26" i="109"/>
  <c r="M26" i="110"/>
  <c r="K29" i="109"/>
  <c r="I29" i="110"/>
  <c r="AA34" i="109"/>
  <c r="Y34" i="110"/>
  <c r="K34" i="109"/>
  <c r="I34" i="110"/>
  <c r="AE31" i="109"/>
  <c r="AC31" i="110"/>
  <c r="AI32" i="109"/>
  <c r="AG32" i="110"/>
  <c r="W29" i="109"/>
  <c r="U29" i="110"/>
  <c r="W32" i="109"/>
  <c r="U32" i="110"/>
  <c r="K25" i="109"/>
  <c r="I25" i="110"/>
  <c r="AE29" i="109"/>
  <c r="AC29" i="110"/>
  <c r="O32" i="109"/>
  <c r="M32" i="110"/>
  <c r="AI36" i="109"/>
  <c r="AG36" i="110"/>
  <c r="S35" i="109"/>
  <c r="Q35" i="110"/>
  <c r="K28" i="109"/>
  <c r="I28" i="110"/>
  <c r="AE30" i="109"/>
  <c r="AC30" i="110"/>
  <c r="E30" i="110"/>
  <c r="G30" i="109"/>
  <c r="W35" i="109"/>
  <c r="U35" i="110"/>
  <c r="O29" i="109"/>
  <c r="M29" i="110"/>
  <c r="AI27" i="109"/>
  <c r="AG27" i="110"/>
  <c r="W28" i="109"/>
  <c r="U28" i="110"/>
  <c r="W30" i="109"/>
  <c r="U30" i="110"/>
  <c r="S31" i="109"/>
  <c r="Q31" i="110"/>
  <c r="AA28" i="109"/>
  <c r="Y28" i="110"/>
  <c r="G25" i="109"/>
  <c r="E25" i="110"/>
  <c r="E26" i="110"/>
  <c r="G26" i="109"/>
  <c r="AE33" i="109"/>
  <c r="AC33" i="110"/>
  <c r="AE32" i="109"/>
  <c r="AC32" i="110"/>
  <c r="AA26" i="109"/>
  <c r="Y26" i="110"/>
  <c r="AM32" i="109"/>
  <c r="AK32" i="110"/>
  <c r="S25" i="109"/>
  <c r="Q25" i="110"/>
  <c r="AE35" i="109"/>
  <c r="AC35" i="110"/>
  <c r="AM28" i="109"/>
  <c r="AK28" i="110"/>
  <c r="AA36" i="109"/>
  <c r="Y36" i="110"/>
  <c r="E31" i="110"/>
  <c r="G31" i="109"/>
  <c r="AE25" i="109"/>
  <c r="AC25" i="110"/>
  <c r="AM26" i="109"/>
  <c r="AK26" i="110"/>
  <c r="S28" i="109"/>
  <c r="Q28" i="110"/>
  <c r="S34" i="109"/>
  <c r="Q34" i="110"/>
  <c r="E28" i="110"/>
  <c r="G28" i="109"/>
  <c r="S29" i="109"/>
  <c r="Q29" i="110"/>
  <c r="AI25" i="109"/>
  <c r="AG25" i="110"/>
  <c r="AI28" i="109"/>
  <c r="AG28" i="110"/>
  <c r="O28" i="109"/>
  <c r="M28" i="110"/>
  <c r="AM31" i="109"/>
  <c r="AK31" i="110"/>
  <c r="O33" i="109"/>
  <c r="M33" i="110"/>
  <c r="AM36" i="109"/>
  <c r="AK36" i="110"/>
  <c r="AI34" i="109"/>
  <c r="AG34" i="110"/>
  <c r="G37" i="109"/>
  <c r="E37" i="110"/>
  <c r="AA33" i="109"/>
  <c r="Y33" i="110"/>
  <c r="AI31" i="109"/>
  <c r="AG31" i="110"/>
  <c r="AA32" i="109"/>
  <c r="Y32" i="110"/>
  <c r="W31" i="109"/>
  <c r="U31" i="110"/>
  <c r="E29" i="110"/>
  <c r="G29" i="109"/>
  <c r="O31" i="109"/>
  <c r="M31" i="110"/>
  <c r="S30" i="109"/>
  <c r="Q30" i="110"/>
  <c r="W34" i="109"/>
  <c r="U34" i="110"/>
  <c r="AU36" i="109"/>
  <c r="AS36" i="110"/>
  <c r="AU25" i="109"/>
  <c r="AS25" i="110"/>
  <c r="AU30" i="109"/>
  <c r="AS30" i="110"/>
  <c r="AQ36" i="109"/>
  <c r="AO36" i="110"/>
  <c r="AQ35" i="109"/>
  <c r="AO35" i="110"/>
  <c r="AU34" i="109"/>
  <c r="AS34" i="110"/>
  <c r="AQ32" i="109"/>
  <c r="AO32" i="110"/>
  <c r="AU32" i="109"/>
  <c r="AS32" i="110"/>
  <c r="AU27" i="109"/>
  <c r="AS27" i="110"/>
  <c r="AU33" i="109"/>
  <c r="AS33" i="110"/>
  <c r="AU26" i="109"/>
  <c r="AS26" i="110"/>
  <c r="AE27" i="109"/>
  <c r="AC27" i="110"/>
  <c r="AM34" i="109"/>
  <c r="AK34" i="110"/>
  <c r="S32" i="109"/>
  <c r="Q32" i="110"/>
  <c r="K32" i="109"/>
  <c r="I32" i="110"/>
  <c r="AA29" i="109"/>
  <c r="Y29" i="110"/>
  <c r="W25" i="109"/>
  <c r="U25" i="110"/>
  <c r="K31" i="109"/>
  <c r="I31" i="110"/>
  <c r="AI29" i="109"/>
  <c r="AG29" i="110"/>
  <c r="E32" i="110"/>
  <c r="G32" i="109"/>
  <c r="AE34" i="109"/>
  <c r="AC34" i="110"/>
  <c r="AM27" i="109"/>
  <c r="AK27" i="110"/>
  <c r="AE26" i="109"/>
  <c r="AC26" i="110"/>
  <c r="K26" i="109"/>
  <c r="I26" i="110"/>
  <c r="W27" i="109"/>
  <c r="U27" i="110"/>
  <c r="AE28" i="109"/>
  <c r="AC28" i="110"/>
  <c r="G39" i="109"/>
  <c r="E39" i="110"/>
  <c r="AI26" i="109"/>
  <c r="AG26" i="110"/>
  <c r="S27" i="109"/>
  <c r="Q27" i="110"/>
  <c r="K30" i="109"/>
  <c r="I30" i="110"/>
  <c r="K27" i="109"/>
  <c r="I27" i="110"/>
  <c r="AM30" i="109"/>
  <c r="AK30" i="110"/>
  <c r="O36" i="109"/>
  <c r="M36" i="110"/>
  <c r="AI33" i="109"/>
  <c r="AG33" i="110"/>
  <c r="AM29" i="109"/>
  <c r="AK29" i="110"/>
  <c r="E33" i="110"/>
  <c r="G33" i="109"/>
  <c r="E34" i="110"/>
  <c r="G34" i="109"/>
  <c r="O30" i="109"/>
  <c r="M30" i="110"/>
  <c r="W36" i="109"/>
  <c r="U36" i="110"/>
  <c r="AI35" i="109"/>
  <c r="AG35" i="110"/>
  <c r="AA25" i="109"/>
  <c r="Y25" i="110"/>
  <c r="O27" i="109"/>
  <c r="M27" i="110"/>
  <c r="E27" i="110"/>
  <c r="G27" i="109"/>
  <c r="O34" i="109"/>
  <c r="M34" i="110"/>
  <c r="AE36" i="109"/>
  <c r="AC36" i="110"/>
  <c r="K35" i="109"/>
  <c r="I35" i="110"/>
  <c r="AM33" i="109"/>
  <c r="AK33" i="110"/>
  <c r="S36" i="109"/>
  <c r="Q36" i="110"/>
  <c r="O35" i="109"/>
  <c r="M35" i="110"/>
  <c r="G35" i="109"/>
  <c r="E35" i="110"/>
  <c r="AA35" i="109"/>
  <c r="Y35" i="110"/>
  <c r="E36" i="110"/>
  <c r="G36" i="109"/>
  <c r="AA27" i="109"/>
  <c r="Y27" i="110"/>
  <c r="O25" i="109"/>
  <c r="M25" i="110"/>
  <c r="S26" i="109"/>
  <c r="Q26" i="110"/>
  <c r="S33" i="109"/>
  <c r="Q33" i="110"/>
  <c r="AM25" i="109"/>
  <c r="AK25" i="110"/>
  <c r="AA30" i="109"/>
  <c r="Y30" i="110"/>
  <c r="K36" i="109"/>
  <c r="I36" i="110"/>
  <c r="W33" i="109"/>
  <c r="U33" i="110"/>
  <c r="AM35" i="109"/>
  <c r="AK35" i="110"/>
  <c r="AI30" i="109"/>
  <c r="AG30" i="110"/>
  <c r="G38" i="109"/>
  <c r="E38" i="110"/>
  <c r="W26" i="109"/>
  <c r="U26" i="110"/>
  <c r="AA31" i="109"/>
  <c r="Y31" i="110"/>
  <c r="K33" i="109"/>
  <c r="I33" i="110"/>
  <c r="AU35" i="109"/>
  <c r="AS35" i="110"/>
  <c r="AQ25" i="109"/>
  <c r="AO25" i="110"/>
  <c r="AQ33" i="109"/>
  <c r="AO33" i="110"/>
  <c r="AQ26" i="109"/>
  <c r="AO26" i="110"/>
  <c r="AQ31" i="109"/>
  <c r="AO31" i="110"/>
  <c r="AU31" i="109"/>
  <c r="AS31" i="110"/>
  <c r="AQ29" i="109"/>
  <c r="AO29" i="110"/>
  <c r="AQ28" i="109"/>
  <c r="AO28" i="110"/>
  <c r="AQ34" i="109"/>
  <c r="AO34" i="110"/>
  <c r="AQ27" i="109"/>
  <c r="AO27" i="110"/>
  <c r="AQ30" i="109"/>
  <c r="AO30" i="110"/>
  <c r="AU29" i="109"/>
  <c r="AS29" i="110"/>
  <c r="AU28" i="109"/>
  <c r="AS28" i="110"/>
  <c r="BG30" i="109"/>
  <c r="BE30" i="110"/>
  <c r="BC29" i="109"/>
  <c r="BA29" i="110"/>
  <c r="AY26" i="109"/>
  <c r="AW26" i="110"/>
  <c r="BG34" i="109"/>
  <c r="BE34" i="110"/>
  <c r="BG26" i="109"/>
  <c r="BE26" i="110"/>
  <c r="AY36" i="109"/>
  <c r="AW36" i="110"/>
  <c r="AY35" i="109"/>
  <c r="AW35" i="110"/>
  <c r="BG35" i="109"/>
  <c r="BE35" i="110"/>
  <c r="BG27" i="109"/>
  <c r="BE27" i="110"/>
  <c r="BC30" i="109"/>
  <c r="BA30" i="110"/>
  <c r="AY30" i="109"/>
  <c r="AW30" i="110"/>
  <c r="AY29" i="109"/>
  <c r="AW29" i="110"/>
  <c r="BC36" i="109"/>
  <c r="BA36" i="110"/>
  <c r="AY31" i="109"/>
  <c r="AW31" i="110"/>
  <c r="BC31" i="109"/>
  <c r="BA31" i="110"/>
  <c r="BC26" i="109"/>
  <c r="BA26" i="110"/>
  <c r="BC27" i="109"/>
  <c r="BA27" i="110"/>
  <c r="AY25" i="109"/>
  <c r="AW25" i="110"/>
  <c r="BG32" i="109"/>
  <c r="BE32" i="110"/>
  <c r="AY34" i="109"/>
  <c r="AW34" i="110"/>
  <c r="BG29" i="109"/>
  <c r="BE29" i="110"/>
  <c r="BG25" i="109"/>
  <c r="BE25" i="110"/>
  <c r="BG33" i="109"/>
  <c r="BE33" i="110"/>
  <c r="AY33" i="109"/>
  <c r="AW33" i="110"/>
  <c r="BG31" i="109"/>
  <c r="BE31" i="110"/>
  <c r="BC25" i="109"/>
  <c r="BA25" i="110"/>
  <c r="AY32" i="109"/>
  <c r="AW32" i="110"/>
  <c r="AY27" i="109"/>
  <c r="AW27" i="110"/>
  <c r="BC35" i="109"/>
  <c r="BA35" i="110"/>
  <c r="BG28" i="109"/>
  <c r="BE28" i="110"/>
  <c r="BG36" i="109"/>
  <c r="BE36" i="110"/>
  <c r="BC28" i="109"/>
  <c r="BA28" i="110"/>
  <c r="BC34" i="109"/>
  <c r="BA34" i="110"/>
  <c r="AY28" i="109"/>
  <c r="AW28" i="110"/>
  <c r="BC32" i="109"/>
  <c r="BA32" i="110"/>
  <c r="BC33" i="109"/>
  <c r="BA33" i="110"/>
  <c r="O22" i="109"/>
  <c r="M22" i="110"/>
  <c r="S18" i="109"/>
  <c r="Q18" i="110"/>
  <c r="G22" i="109"/>
  <c r="E22" i="110"/>
  <c r="S24" i="109"/>
  <c r="Q24" i="110"/>
  <c r="G16" i="109"/>
  <c r="E16" i="110"/>
  <c r="S21" i="109"/>
  <c r="Q21" i="110"/>
  <c r="S17" i="109"/>
  <c r="Q17" i="110"/>
  <c r="AM24" i="109"/>
  <c r="AK24" i="110"/>
  <c r="O16" i="109"/>
  <c r="M16" i="110"/>
  <c r="G17" i="109"/>
  <c r="E17" i="110"/>
  <c r="K23" i="109"/>
  <c r="I23" i="110"/>
  <c r="AE24" i="109"/>
  <c r="AC24" i="110"/>
  <c r="AY24" i="109"/>
  <c r="AW24" i="110"/>
  <c r="G19" i="109"/>
  <c r="E19" i="110"/>
  <c r="G20" i="109"/>
  <c r="E20" i="110"/>
  <c r="K21" i="109"/>
  <c r="I21" i="110"/>
  <c r="K20" i="109"/>
  <c r="I20" i="110"/>
  <c r="G24" i="109"/>
  <c r="E24" i="110"/>
  <c r="K24" i="109"/>
  <c r="I24" i="110"/>
  <c r="O19" i="109"/>
  <c r="M19" i="110"/>
  <c r="S22" i="109"/>
  <c r="Q22" i="110"/>
  <c r="K16" i="109"/>
  <c r="I16" i="110"/>
  <c r="O18" i="109"/>
  <c r="M18" i="110"/>
  <c r="O20" i="109"/>
  <c r="M20" i="110"/>
  <c r="W24" i="109"/>
  <c r="U24" i="110"/>
  <c r="AA24" i="109"/>
  <c r="Y24" i="110"/>
  <c r="O24" i="109"/>
  <c r="M24" i="110"/>
  <c r="K19" i="109"/>
  <c r="I19" i="110"/>
  <c r="S23" i="109"/>
  <c r="Q23" i="110"/>
  <c r="O23" i="109"/>
  <c r="M23" i="110"/>
  <c r="G18" i="109"/>
  <c r="E18" i="110"/>
  <c r="S19" i="109"/>
  <c r="Q19" i="110"/>
  <c r="AQ24" i="109"/>
  <c r="AO24" i="110"/>
  <c r="BC24" i="109"/>
  <c r="BA24" i="110"/>
  <c r="AU24" i="109"/>
  <c r="AS24" i="110"/>
  <c r="S20" i="109"/>
  <c r="Q20" i="110"/>
  <c r="G21" i="109"/>
  <c r="E21" i="110"/>
  <c r="K17" i="109"/>
  <c r="I17" i="110"/>
  <c r="K22" i="109"/>
  <c r="I22" i="110"/>
  <c r="O17" i="109"/>
  <c r="M17" i="110"/>
  <c r="O21" i="109"/>
  <c r="M21" i="110"/>
  <c r="G23" i="109"/>
  <c r="E23" i="110"/>
  <c r="K18" i="109"/>
  <c r="I18" i="110"/>
  <c r="S16" i="109"/>
  <c r="Q16" i="110"/>
  <c r="AI24" i="109"/>
  <c r="AG24" i="110"/>
  <c r="G15" i="109"/>
  <c r="E15" i="110"/>
  <c r="O15" i="109"/>
  <c r="M15" i="110"/>
  <c r="K14" i="109"/>
  <c r="I14" i="110"/>
  <c r="G14" i="109"/>
  <c r="E14" i="110"/>
  <c r="K15" i="109"/>
  <c r="I15" i="110"/>
  <c r="S14" i="109"/>
  <c r="Q14" i="110"/>
  <c r="O14" i="109"/>
  <c r="M14" i="110"/>
  <c r="S15" i="109"/>
  <c r="Q15" i="110"/>
  <c r="BG24" i="109"/>
  <c r="BE24" i="110"/>
  <c r="W23" i="109"/>
  <c r="U23" i="110"/>
  <c r="AI23" i="109"/>
  <c r="AG23" i="110"/>
  <c r="AQ23" i="109"/>
  <c r="AO23" i="110"/>
  <c r="AA23" i="109"/>
  <c r="Y23" i="110"/>
  <c r="AM23" i="109"/>
  <c r="AK23" i="110"/>
  <c r="AE23" i="109"/>
  <c r="AC23" i="110"/>
  <c r="BG23" i="109"/>
  <c r="BE23" i="110"/>
  <c r="AU23" i="109"/>
  <c r="AS23" i="110"/>
  <c r="BC23" i="109"/>
  <c r="BA23" i="110"/>
  <c r="AY23" i="109"/>
  <c r="AW23" i="110"/>
  <c r="AI22" i="109"/>
  <c r="AG22" i="110"/>
  <c r="AU22" i="109"/>
  <c r="AS22" i="110"/>
  <c r="AY22" i="109"/>
  <c r="AW22" i="110"/>
  <c r="W22" i="109"/>
  <c r="U22" i="110"/>
  <c r="AE22" i="109"/>
  <c r="AC22" i="110"/>
  <c r="AA22" i="109"/>
  <c r="Y22" i="110"/>
  <c r="AM22" i="109"/>
  <c r="AK22" i="110"/>
  <c r="BC22" i="109"/>
  <c r="BA22" i="110"/>
  <c r="AQ22" i="109"/>
  <c r="AO22" i="110"/>
  <c r="BG22" i="109"/>
  <c r="BE22" i="110"/>
  <c r="AM21" i="109"/>
  <c r="AK21" i="110"/>
  <c r="AY21" i="109"/>
  <c r="AW21" i="110"/>
  <c r="W21" i="109"/>
  <c r="U21" i="110"/>
  <c r="AE21" i="109"/>
  <c r="AC21" i="110"/>
  <c r="AA21" i="109"/>
  <c r="Y21" i="110"/>
  <c r="AI21" i="109"/>
  <c r="AG21" i="110"/>
  <c r="AU21" i="109"/>
  <c r="AS21" i="110"/>
  <c r="AQ21" i="109"/>
  <c r="AO21" i="110"/>
  <c r="BG21" i="109"/>
  <c r="BE21" i="110"/>
  <c r="BC21" i="109"/>
  <c r="BA21" i="110"/>
  <c r="W20" i="109"/>
  <c r="U20" i="110"/>
  <c r="AM20" i="109"/>
  <c r="AK20" i="110"/>
  <c r="AY20" i="109"/>
  <c r="AW20" i="110"/>
  <c r="BG20" i="109"/>
  <c r="BE20" i="110"/>
  <c r="AU20" i="109"/>
  <c r="AS20" i="110"/>
  <c r="BC20" i="109"/>
  <c r="BA20" i="110"/>
  <c r="AI20" i="109"/>
  <c r="AG20" i="110"/>
  <c r="AE20" i="109"/>
  <c r="AC20" i="110"/>
  <c r="AA20" i="109"/>
  <c r="Y20" i="110"/>
  <c r="AQ20" i="109"/>
  <c r="AO20" i="110"/>
  <c r="AM19" i="109"/>
  <c r="AK19" i="110"/>
  <c r="AI19" i="109"/>
  <c r="AG19" i="110"/>
  <c r="AA19" i="109"/>
  <c r="Y19" i="110"/>
  <c r="AE19" i="109"/>
  <c r="AC19" i="110"/>
  <c r="W19" i="109"/>
  <c r="U19" i="110"/>
  <c r="AU19" i="109"/>
  <c r="AS19" i="110"/>
  <c r="AY19" i="109"/>
  <c r="AW19" i="110"/>
  <c r="AQ19" i="109"/>
  <c r="AO19" i="110"/>
  <c r="BG19" i="109"/>
  <c r="BE19" i="110"/>
  <c r="BC19" i="109"/>
  <c r="BA19" i="110"/>
  <c r="AA18" i="109"/>
  <c r="Y18" i="110"/>
  <c r="AI18" i="109"/>
  <c r="AG18" i="110"/>
  <c r="AU18" i="109"/>
  <c r="AS18" i="110"/>
  <c r="BC18" i="109"/>
  <c r="BA18" i="110"/>
  <c r="AE18" i="109"/>
  <c r="AC18" i="110"/>
  <c r="W18" i="109"/>
  <c r="U18" i="110"/>
  <c r="AM18" i="109"/>
  <c r="AK18" i="110"/>
  <c r="AY18" i="109"/>
  <c r="AW18" i="110"/>
  <c r="BG18" i="109"/>
  <c r="BE18" i="110"/>
  <c r="AQ18" i="109"/>
  <c r="AO18" i="110"/>
  <c r="AI17" i="109"/>
  <c r="AG17" i="110"/>
  <c r="AM17" i="109"/>
  <c r="AK17" i="110"/>
  <c r="AY17" i="109"/>
  <c r="AW17" i="110"/>
  <c r="BC17" i="109"/>
  <c r="BA17" i="110"/>
  <c r="AU17" i="109"/>
  <c r="AS17" i="110"/>
  <c r="AA17" i="109"/>
  <c r="Y17" i="110"/>
  <c r="AE17" i="109"/>
  <c r="AC17" i="110"/>
  <c r="W17" i="109"/>
  <c r="U17" i="110"/>
  <c r="BG17" i="109"/>
  <c r="BE17" i="110"/>
  <c r="AQ17" i="109"/>
  <c r="AO17" i="110"/>
  <c r="W16" i="109"/>
  <c r="U16" i="110"/>
  <c r="AI16" i="109"/>
  <c r="AG16" i="110"/>
  <c r="AA16" i="109"/>
  <c r="Y16" i="110"/>
  <c r="AU16" i="109"/>
  <c r="AS16" i="110"/>
  <c r="AE16" i="109"/>
  <c r="AC16" i="110"/>
  <c r="AM16" i="109"/>
  <c r="AK16" i="110"/>
  <c r="AY16" i="109"/>
  <c r="AW16" i="110"/>
  <c r="BG16" i="109"/>
  <c r="BE16" i="110"/>
  <c r="AQ16" i="109"/>
  <c r="AO16" i="110"/>
  <c r="BC16" i="109"/>
  <c r="BA16" i="110"/>
  <c r="AE15" i="109"/>
  <c r="AC15" i="110"/>
  <c r="AI15" i="109"/>
  <c r="AG15" i="110"/>
  <c r="W15" i="109"/>
  <c r="U15" i="110"/>
  <c r="AM15" i="109"/>
  <c r="AK15" i="110"/>
  <c r="BG15" i="109"/>
  <c r="BE15" i="110"/>
  <c r="AQ15" i="109"/>
  <c r="AO15" i="110"/>
  <c r="AY15" i="109"/>
  <c r="AW15" i="110"/>
  <c r="BC15" i="109"/>
  <c r="BA15" i="110"/>
  <c r="AA15" i="109"/>
  <c r="Y15" i="110"/>
  <c r="AU15" i="109"/>
  <c r="AS15" i="110"/>
  <c r="AE14" i="109"/>
  <c r="AC14" i="110"/>
  <c r="AM14" i="109"/>
  <c r="AK14" i="110"/>
  <c r="AA14" i="109"/>
  <c r="Y14" i="110"/>
  <c r="W14" i="109"/>
  <c r="U14" i="110"/>
  <c r="AI14" i="109"/>
  <c r="AG14" i="110"/>
  <c r="BC13" i="109"/>
  <c r="BA13" i="110"/>
  <c r="AY13" i="109"/>
  <c r="AW13" i="110"/>
  <c r="AQ13" i="109"/>
  <c r="AO13" i="110"/>
  <c r="AU13" i="109"/>
  <c r="AS13" i="110"/>
  <c r="AM13" i="109"/>
  <c r="AK13" i="110"/>
  <c r="AE13" i="109"/>
  <c r="AC13" i="110"/>
  <c r="AI13" i="109"/>
  <c r="AG13" i="110"/>
  <c r="BG13" i="109"/>
  <c r="BE13" i="110"/>
  <c r="J26" i="114" s="1"/>
  <c r="BC12" i="109"/>
  <c r="BA12" i="110"/>
  <c r="AQ12" i="109"/>
  <c r="AO12" i="110"/>
  <c r="AU12" i="109"/>
  <c r="AS12" i="110"/>
  <c r="AI12" i="109"/>
  <c r="AG12" i="110"/>
  <c r="BG12" i="109"/>
  <c r="BE12" i="110"/>
  <c r="AY12" i="109"/>
  <c r="AW12" i="110"/>
  <c r="AF11" i="109"/>
  <c r="AC11" i="110"/>
  <c r="J18" i="114" s="1"/>
  <c r="AA12" i="109"/>
  <c r="Y12" i="110"/>
  <c r="W12" i="109"/>
  <c r="U12" i="110"/>
  <c r="AR11" i="112"/>
  <c r="AQ11" i="112"/>
  <c r="AV27" i="112"/>
  <c r="AU27" i="112"/>
  <c r="AA11" i="112"/>
  <c r="AR27" i="112"/>
  <c r="AQ27" i="112"/>
  <c r="X36" i="112"/>
  <c r="W36" i="112"/>
  <c r="AR30" i="112"/>
  <c r="AQ30" i="112"/>
  <c r="AJ32" i="112"/>
  <c r="AI32" i="112"/>
  <c r="AV26" i="112"/>
  <c r="AU26" i="112"/>
  <c r="T27" i="112"/>
  <c r="S27" i="112"/>
  <c r="T35" i="112"/>
  <c r="S35" i="112"/>
  <c r="BD33" i="112"/>
  <c r="BC33" i="112"/>
  <c r="AB29" i="112"/>
  <c r="AA29" i="112"/>
  <c r="P25" i="112"/>
  <c r="O25" i="112"/>
  <c r="BD32" i="112"/>
  <c r="BC32" i="112"/>
  <c r="AR24" i="112"/>
  <c r="AQ24" i="112"/>
  <c r="AJ33" i="112"/>
  <c r="AI33" i="112"/>
  <c r="AN29" i="112"/>
  <c r="AM29" i="112"/>
  <c r="AF29" i="112"/>
  <c r="AE29" i="112"/>
  <c r="AB31" i="112"/>
  <c r="AA31" i="112"/>
  <c r="X27" i="112"/>
  <c r="W27" i="112"/>
  <c r="X30" i="112"/>
  <c r="W30" i="112"/>
  <c r="AF26" i="112"/>
  <c r="AE26" i="112"/>
  <c r="AF30" i="112"/>
  <c r="AE30" i="112"/>
  <c r="AR28" i="112"/>
  <c r="AQ28" i="112"/>
  <c r="AR34" i="112"/>
  <c r="AQ34" i="112"/>
  <c r="AF36" i="112"/>
  <c r="AE36" i="112"/>
  <c r="AR29" i="112"/>
  <c r="AQ29" i="112"/>
  <c r="AN26" i="112"/>
  <c r="AM26" i="112"/>
  <c r="AZ28" i="112"/>
  <c r="AY28" i="112"/>
  <c r="AN32" i="112"/>
  <c r="AM32" i="112"/>
  <c r="T25" i="112"/>
  <c r="S25" i="112"/>
  <c r="AZ36" i="112"/>
  <c r="AY36" i="112"/>
  <c r="AR25" i="112"/>
  <c r="AQ25" i="112"/>
  <c r="BH35" i="112"/>
  <c r="BG35" i="112"/>
  <c r="BH36" i="112"/>
  <c r="BG36" i="112"/>
  <c r="BH34" i="112"/>
  <c r="BG34" i="112"/>
  <c r="AF11" i="112"/>
  <c r="AE11" i="112"/>
  <c r="AZ35" i="112"/>
  <c r="AY35" i="112"/>
  <c r="AB32" i="112"/>
  <c r="AA32" i="112"/>
  <c r="T28" i="112"/>
  <c r="S28" i="112"/>
  <c r="BD27" i="112"/>
  <c r="BC27" i="112"/>
  <c r="AR26" i="112"/>
  <c r="AQ26" i="112"/>
  <c r="AZ26" i="112"/>
  <c r="AY26" i="112"/>
  <c r="AN31" i="112"/>
  <c r="AM31" i="112"/>
  <c r="AJ26" i="112"/>
  <c r="AI26" i="112"/>
  <c r="AB24" i="112"/>
  <c r="AA24" i="112"/>
  <c r="AV35" i="112"/>
  <c r="AU35" i="112"/>
  <c r="AB35" i="112"/>
  <c r="AA35" i="112"/>
  <c r="BD34" i="112"/>
  <c r="BC34" i="112"/>
  <c r="T32" i="112"/>
  <c r="S32" i="112"/>
  <c r="P24" i="112"/>
  <c r="O24" i="112"/>
  <c r="AR36" i="112"/>
  <c r="AQ36" i="112"/>
  <c r="T29" i="112"/>
  <c r="S29" i="112"/>
  <c r="AB26" i="112"/>
  <c r="AA26" i="112"/>
  <c r="T24" i="112"/>
  <c r="S24" i="112"/>
  <c r="AJ36" i="112"/>
  <c r="AI36" i="112"/>
  <c r="BD35" i="112"/>
  <c r="BC35" i="112"/>
  <c r="P30" i="112"/>
  <c r="O30" i="112"/>
  <c r="AV25" i="112"/>
  <c r="AU25" i="112"/>
  <c r="AB30" i="112"/>
  <c r="AA30" i="112"/>
  <c r="AV32" i="112"/>
  <c r="AU32" i="112"/>
  <c r="X33" i="112"/>
  <c r="W33" i="112"/>
  <c r="AV28" i="112"/>
  <c r="AU28" i="112"/>
  <c r="X32" i="112"/>
  <c r="W32" i="112"/>
  <c r="BH30" i="112"/>
  <c r="BG30" i="112"/>
  <c r="X11" i="112"/>
  <c r="W11" i="112"/>
  <c r="BD31" i="112"/>
  <c r="BC31" i="112"/>
  <c r="T26" i="112"/>
  <c r="S26" i="112"/>
  <c r="AZ34" i="112"/>
  <c r="AY34" i="112"/>
  <c r="AZ24" i="112"/>
  <c r="AY24" i="112"/>
  <c r="AZ29" i="112"/>
  <c r="AY29" i="112"/>
  <c r="P33" i="112"/>
  <c r="O33" i="112"/>
  <c r="AB27" i="112"/>
  <c r="AA27" i="112"/>
  <c r="AJ25" i="112"/>
  <c r="AI25" i="112"/>
  <c r="AZ32" i="112"/>
  <c r="AY32" i="112"/>
  <c r="T34" i="112"/>
  <c r="S34" i="112"/>
  <c r="AB33" i="112"/>
  <c r="AA33" i="112"/>
  <c r="AZ31" i="112"/>
  <c r="AY31" i="112"/>
  <c r="T33" i="112"/>
  <c r="S33" i="112"/>
  <c r="AV31" i="112"/>
  <c r="AU31" i="112"/>
  <c r="AJ34" i="112"/>
  <c r="AI34" i="112"/>
  <c r="AF32" i="112"/>
  <c r="AE32" i="112"/>
  <c r="AN24" i="112"/>
  <c r="AM24" i="112"/>
  <c r="T36" i="112"/>
  <c r="S36" i="112"/>
  <c r="AZ30" i="112"/>
  <c r="AY30" i="112"/>
  <c r="AN30" i="112"/>
  <c r="AM30" i="112"/>
  <c r="AJ31" i="112"/>
  <c r="AI31" i="112"/>
  <c r="AF31" i="112"/>
  <c r="AE31" i="112"/>
  <c r="T31" i="112"/>
  <c r="S31" i="112"/>
  <c r="P36" i="112"/>
  <c r="O36" i="112"/>
  <c r="BD24" i="112"/>
  <c r="BC24" i="112"/>
  <c r="AN33" i="112"/>
  <c r="AM33" i="112"/>
  <c r="AF35" i="112"/>
  <c r="AE35" i="112"/>
  <c r="AV24" i="112"/>
  <c r="AU24" i="112"/>
  <c r="AV36" i="112"/>
  <c r="AU36" i="112"/>
  <c r="X28" i="112"/>
  <c r="W28" i="112"/>
  <c r="AZ25" i="112"/>
  <c r="AY25" i="112"/>
  <c r="T30" i="112"/>
  <c r="S30" i="112"/>
  <c r="X34" i="112"/>
  <c r="W34" i="112"/>
  <c r="AJ28" i="112"/>
  <c r="AI28" i="112"/>
  <c r="P28" i="112"/>
  <c r="O28" i="112"/>
  <c r="AV29" i="112"/>
  <c r="AU29" i="112"/>
  <c r="AN35" i="112"/>
  <c r="AM35" i="112"/>
  <c r="BH24" i="112"/>
  <c r="BG24" i="112"/>
  <c r="BH27" i="112"/>
  <c r="BG27" i="112"/>
  <c r="BH29" i="112"/>
  <c r="BG29" i="112"/>
  <c r="BH11" i="112"/>
  <c r="BG11" i="112"/>
  <c r="BH26" i="112"/>
  <c r="BG26" i="112"/>
  <c r="AZ11" i="112"/>
  <c r="AY11" i="112"/>
  <c r="AR35" i="112"/>
  <c r="AQ35" i="112"/>
  <c r="AV33" i="112"/>
  <c r="AU33" i="112"/>
  <c r="AZ27" i="112"/>
  <c r="AY27" i="112"/>
  <c r="BD36" i="112"/>
  <c r="BC36" i="112"/>
  <c r="BD30" i="112"/>
  <c r="BC30" i="112"/>
  <c r="BD25" i="112"/>
  <c r="BC25" i="112"/>
  <c r="P29" i="112"/>
  <c r="O29" i="112"/>
  <c r="AF25" i="112"/>
  <c r="AE25" i="112"/>
  <c r="AJ35" i="112"/>
  <c r="AI35" i="112"/>
  <c r="AB25" i="112"/>
  <c r="AA25" i="112"/>
  <c r="AN25" i="112"/>
  <c r="AM25" i="112"/>
  <c r="AN36" i="112"/>
  <c r="AM36" i="112"/>
  <c r="AZ33" i="112"/>
  <c r="AY33" i="112"/>
  <c r="AF34" i="112"/>
  <c r="AE34" i="112"/>
  <c r="AV30" i="112"/>
  <c r="AU30" i="112"/>
  <c r="AJ24" i="112"/>
  <c r="AI24" i="112"/>
  <c r="P26" i="112"/>
  <c r="O26" i="112"/>
  <c r="X31" i="112"/>
  <c r="W31" i="112"/>
  <c r="BD28" i="112"/>
  <c r="BC28" i="112"/>
  <c r="AN27" i="112"/>
  <c r="AM27" i="112"/>
  <c r="P27" i="112"/>
  <c r="O27" i="112"/>
  <c r="P34" i="112"/>
  <c r="O34" i="112"/>
  <c r="AR32" i="112"/>
  <c r="AQ32" i="112"/>
  <c r="AN28" i="112"/>
  <c r="AM28" i="112"/>
  <c r="P31" i="112"/>
  <c r="O31" i="112"/>
  <c r="AR33" i="112"/>
  <c r="AQ33" i="112"/>
  <c r="X29" i="112"/>
  <c r="W29" i="112"/>
  <c r="AV34" i="112"/>
  <c r="AU34" i="112"/>
  <c r="AJ30" i="112"/>
  <c r="AI30" i="112"/>
  <c r="AR31" i="112"/>
  <c r="AQ31" i="112"/>
  <c r="AF24" i="112"/>
  <c r="AE24" i="112"/>
  <c r="AJ29" i="112"/>
  <c r="AI29" i="112"/>
  <c r="P35" i="112"/>
  <c r="O35" i="112"/>
  <c r="BD29" i="112"/>
  <c r="BC29" i="112"/>
  <c r="BH31" i="112"/>
  <c r="BG31" i="112"/>
  <c r="BH28" i="112"/>
  <c r="BG28" i="112"/>
  <c r="AN13" i="112"/>
  <c r="AM13" i="112"/>
  <c r="AR13" i="112"/>
  <c r="AQ13" i="112"/>
  <c r="AJ12" i="112"/>
  <c r="AI12" i="112"/>
  <c r="T20" i="112"/>
  <c r="S20" i="112"/>
  <c r="AF20" i="112"/>
  <c r="AE20" i="112"/>
  <c r="AF18" i="112"/>
  <c r="AE18" i="112"/>
  <c r="AB18" i="112"/>
  <c r="AA18" i="112"/>
  <c r="AJ19" i="112"/>
  <c r="AI19" i="112"/>
  <c r="AF17" i="112"/>
  <c r="AE17" i="112"/>
  <c r="AN19" i="112"/>
  <c r="AM19" i="112"/>
  <c r="AR19" i="112"/>
  <c r="AQ19" i="112"/>
  <c r="P19" i="112"/>
  <c r="O19" i="112"/>
  <c r="AV23" i="112"/>
  <c r="AU23" i="112"/>
  <c r="AF16" i="112"/>
  <c r="AE16" i="112"/>
  <c r="BD15" i="112"/>
  <c r="BC15" i="112"/>
  <c r="AV12" i="112"/>
  <c r="AU12" i="112"/>
  <c r="AV16" i="112"/>
  <c r="AU16" i="112"/>
  <c r="AR15" i="112"/>
  <c r="AQ15" i="112"/>
  <c r="P23" i="112"/>
  <c r="O23" i="112"/>
  <c r="AB22" i="112"/>
  <c r="AA22" i="112"/>
  <c r="BD22" i="112"/>
  <c r="BC22" i="112"/>
  <c r="AJ18" i="112"/>
  <c r="AI18" i="112"/>
  <c r="AN17" i="112"/>
  <c r="AM17" i="112"/>
  <c r="AV19" i="112"/>
  <c r="AU19" i="112"/>
  <c r="AV22" i="112"/>
  <c r="AU22" i="112"/>
  <c r="P21" i="112"/>
  <c r="O21" i="112"/>
  <c r="BD18" i="112"/>
  <c r="BC18" i="112"/>
  <c r="T19" i="112"/>
  <c r="S19" i="112"/>
  <c r="BD17" i="112"/>
  <c r="BC17" i="112"/>
  <c r="AV18" i="112"/>
  <c r="AU18" i="112"/>
  <c r="AZ17" i="112"/>
  <c r="AY17" i="112"/>
  <c r="T18" i="112"/>
  <c r="S18" i="112"/>
  <c r="AJ22" i="112"/>
  <c r="AI22" i="112"/>
  <c r="X18" i="112"/>
  <c r="W18" i="112"/>
  <c r="T22" i="112"/>
  <c r="S22" i="112"/>
  <c r="AR20" i="112"/>
  <c r="AQ20" i="112"/>
  <c r="AZ18" i="112"/>
  <c r="AY18" i="112"/>
  <c r="AF22" i="112"/>
  <c r="AE22" i="112"/>
  <c r="T23" i="112"/>
  <c r="S23" i="112"/>
  <c r="BH18" i="112"/>
  <c r="BG18" i="112"/>
  <c r="BH12" i="112"/>
  <c r="BG12" i="112"/>
  <c r="BH16" i="112"/>
  <c r="BG16" i="112"/>
  <c r="AB15" i="112"/>
  <c r="AA15" i="112"/>
  <c r="AV15" i="112"/>
  <c r="AU15" i="112"/>
  <c r="AB13" i="112"/>
  <c r="AA13" i="112"/>
  <c r="AN12" i="112"/>
  <c r="AM12" i="112"/>
  <c r="X21" i="112"/>
  <c r="W21" i="112"/>
  <c r="P17" i="112"/>
  <c r="O17" i="112"/>
  <c r="AF23" i="112"/>
  <c r="AE23" i="112"/>
  <c r="AF19" i="112"/>
  <c r="AE19" i="112"/>
  <c r="AZ23" i="112"/>
  <c r="AY23" i="112"/>
  <c r="AZ21" i="112"/>
  <c r="AY21" i="112"/>
  <c r="AB19" i="112"/>
  <c r="AA19" i="112"/>
  <c r="AR23" i="112"/>
  <c r="AQ23" i="112"/>
  <c r="BH21" i="112"/>
  <c r="BG21" i="112"/>
  <c r="P12" i="112"/>
  <c r="O12" i="112"/>
  <c r="T15" i="112"/>
  <c r="S15" i="112"/>
  <c r="X13" i="112"/>
  <c r="W13" i="112"/>
  <c r="AB16" i="112"/>
  <c r="AA16" i="112"/>
  <c r="AF13" i="112"/>
  <c r="AE13" i="112"/>
  <c r="AJ16" i="112"/>
  <c r="AI16" i="112"/>
  <c r="AR16" i="112"/>
  <c r="AQ16" i="112"/>
  <c r="AR12" i="112"/>
  <c r="AQ12" i="112"/>
  <c r="X12" i="112"/>
  <c r="W12" i="112"/>
  <c r="P18" i="112"/>
  <c r="O18" i="112"/>
  <c r="AV17" i="112"/>
  <c r="AU17" i="112"/>
  <c r="AN23" i="112"/>
  <c r="AM23" i="112"/>
  <c r="AJ20" i="112"/>
  <c r="AI20" i="112"/>
  <c r="AN22" i="112"/>
  <c r="AM22" i="112"/>
  <c r="T17" i="112"/>
  <c r="S17" i="112"/>
  <c r="BD21" i="112"/>
  <c r="BC21" i="112"/>
  <c r="AB17" i="112"/>
  <c r="AA17" i="112"/>
  <c r="AB20" i="112"/>
  <c r="AA20" i="112"/>
  <c r="AR18" i="112"/>
  <c r="AQ18" i="112"/>
  <c r="BD19" i="112"/>
  <c r="BC19" i="112"/>
  <c r="X19" i="112"/>
  <c r="W19" i="112"/>
  <c r="AR21" i="112"/>
  <c r="AQ21" i="112"/>
  <c r="AN21" i="112"/>
  <c r="AM21" i="112"/>
  <c r="X23" i="112"/>
  <c r="W23" i="112"/>
  <c r="P13" i="112"/>
  <c r="O13" i="112"/>
  <c r="AJ15" i="112"/>
  <c r="AI15" i="112"/>
  <c r="BD12" i="112"/>
  <c r="BC12" i="112"/>
  <c r="AF12" i="112"/>
  <c r="AE12" i="112"/>
  <c r="T12" i="112"/>
  <c r="S12" i="112"/>
  <c r="T16" i="112"/>
  <c r="S16" i="112"/>
  <c r="X16" i="112"/>
  <c r="W16" i="112"/>
  <c r="AJ13" i="112"/>
  <c r="AI13" i="112"/>
  <c r="AN16" i="112"/>
  <c r="AM16" i="112"/>
  <c r="AB12" i="112"/>
  <c r="AA12" i="112"/>
  <c r="AN15" i="112"/>
  <c r="AM15" i="112"/>
  <c r="AF15" i="112"/>
  <c r="AE15" i="112"/>
  <c r="AZ12" i="112"/>
  <c r="AY12" i="112"/>
  <c r="AV13" i="112"/>
  <c r="AU13" i="112"/>
  <c r="AZ15" i="112"/>
  <c r="AY15" i="112"/>
  <c r="AZ16" i="112"/>
  <c r="AY16" i="112"/>
  <c r="P22" i="112"/>
  <c r="O22" i="112"/>
  <c r="AN18" i="112"/>
  <c r="AM18" i="112"/>
  <c r="AF21" i="112"/>
  <c r="AE21" i="112"/>
  <c r="AZ20" i="112"/>
  <c r="AY20" i="112"/>
  <c r="AN20" i="112"/>
  <c r="AM20" i="112"/>
  <c r="P20" i="112"/>
  <c r="O20" i="112"/>
  <c r="X20" i="112"/>
  <c r="W20" i="112"/>
  <c r="X17" i="112"/>
  <c r="W17" i="112"/>
  <c r="AJ21" i="112"/>
  <c r="AI21" i="112"/>
  <c r="AZ22" i="112"/>
  <c r="AY22" i="112"/>
  <c r="AZ19" i="112"/>
  <c r="AY19" i="112"/>
  <c r="AJ23" i="112"/>
  <c r="AI23" i="112"/>
  <c r="AB23" i="112"/>
  <c r="AA23" i="112"/>
  <c r="AV20" i="112"/>
  <c r="AU20" i="112"/>
  <c r="AR22" i="112"/>
  <c r="AQ22" i="112"/>
  <c r="X22" i="112"/>
  <c r="W22" i="112"/>
  <c r="AB21" i="112"/>
  <c r="AA21" i="112"/>
  <c r="BH19" i="112"/>
  <c r="BG19" i="112"/>
  <c r="BH15" i="112"/>
  <c r="BG15" i="112"/>
  <c r="BH17" i="112"/>
  <c r="BG17" i="112"/>
  <c r="T12" i="109"/>
  <c r="AJ12" i="109"/>
  <c r="T13" i="109"/>
  <c r="AJ13" i="109"/>
  <c r="X12" i="109"/>
  <c r="AF12" i="109"/>
  <c r="AE12" i="109"/>
  <c r="AN12" i="109"/>
  <c r="AM12" i="109"/>
  <c r="P12" i="109"/>
  <c r="O12" i="109"/>
  <c r="BG11" i="109"/>
  <c r="AY11" i="109"/>
  <c r="BC11" i="109"/>
  <c r="H13" i="109"/>
  <c r="G13" i="109"/>
  <c r="X13" i="109"/>
  <c r="W13" i="109"/>
  <c r="AB13" i="109"/>
  <c r="AA13" i="109"/>
  <c r="L15" i="112"/>
  <c r="K15" i="112"/>
  <c r="L32" i="112"/>
  <c r="K32" i="112"/>
  <c r="L33" i="112"/>
  <c r="K33" i="112"/>
  <c r="L24" i="112"/>
  <c r="K24" i="112"/>
  <c r="L16" i="112"/>
  <c r="K16" i="112"/>
  <c r="L34" i="112"/>
  <c r="K34" i="112"/>
  <c r="L20" i="112"/>
  <c r="K20" i="112"/>
  <c r="L18" i="112"/>
  <c r="K18" i="112"/>
  <c r="L13" i="112"/>
  <c r="K13" i="112"/>
  <c r="L12" i="112"/>
  <c r="K12" i="112"/>
  <c r="L26" i="112"/>
  <c r="K26" i="112"/>
  <c r="L31" i="112"/>
  <c r="L19" i="112"/>
  <c r="K19" i="112"/>
  <c r="L36" i="112"/>
  <c r="K36" i="112"/>
  <c r="L17" i="112"/>
  <c r="K17" i="112"/>
  <c r="L23" i="112"/>
  <c r="K23" i="112"/>
  <c r="L22" i="112"/>
  <c r="K22" i="112"/>
  <c r="L25" i="112"/>
  <c r="K25" i="112"/>
  <c r="L28" i="112"/>
  <c r="K28" i="112"/>
  <c r="H35" i="112"/>
  <c r="G35" i="112"/>
  <c r="H17" i="112"/>
  <c r="G17" i="112"/>
  <c r="H25" i="112"/>
  <c r="G25" i="112"/>
  <c r="H20" i="112"/>
  <c r="G20" i="112"/>
  <c r="H27" i="112"/>
  <c r="G27" i="112"/>
  <c r="H38" i="112"/>
  <c r="G38" i="112"/>
  <c r="H37" i="112"/>
  <c r="G37" i="112"/>
  <c r="H13" i="112"/>
  <c r="G13" i="112"/>
  <c r="H33" i="112"/>
  <c r="G33" i="112"/>
  <c r="H32" i="112"/>
  <c r="G32" i="112"/>
  <c r="H26" i="112"/>
  <c r="G26" i="112"/>
  <c r="H21" i="112"/>
  <c r="G21" i="112"/>
  <c r="H16" i="112"/>
  <c r="G16" i="112"/>
  <c r="H36" i="112"/>
  <c r="G36" i="112"/>
  <c r="H34" i="112"/>
  <c r="G34" i="112"/>
  <c r="H19" i="112"/>
  <c r="G19" i="112"/>
  <c r="L12" i="109"/>
  <c r="K12" i="109"/>
  <c r="L13" i="109"/>
  <c r="K13" i="109"/>
  <c r="L14" i="112"/>
  <c r="K14" i="112"/>
  <c r="BC14" i="109"/>
  <c r="BD14" i="109"/>
  <c r="AQ14" i="109"/>
  <c r="AR14" i="109"/>
  <c r="AU14" i="109"/>
  <c r="AV14" i="109"/>
  <c r="H14" i="112"/>
  <c r="G14" i="112"/>
  <c r="BG14" i="112"/>
  <c r="BH14" i="112"/>
  <c r="T14" i="112"/>
  <c r="S14" i="112"/>
  <c r="AB14" i="112"/>
  <c r="AA14" i="112"/>
  <c r="P14" i="112"/>
  <c r="O14" i="112"/>
  <c r="AF14" i="112"/>
  <c r="AE14" i="112"/>
  <c r="AQ14" i="112"/>
  <c r="AR14" i="112"/>
  <c r="AN14" i="112"/>
  <c r="AM14" i="112"/>
  <c r="AY14" i="112"/>
  <c r="AZ14" i="112"/>
  <c r="AJ14" i="112"/>
  <c r="AI14" i="112"/>
  <c r="BG14" i="109"/>
  <c r="BH14" i="109"/>
  <c r="AY14" i="109"/>
  <c r="AZ14" i="109"/>
  <c r="H12" i="109"/>
  <c r="T11" i="112"/>
  <c r="P11" i="112"/>
  <c r="H11" i="112"/>
  <c r="G11" i="109"/>
  <c r="AI11" i="109"/>
  <c r="AE11" i="109"/>
  <c r="K11" i="109"/>
  <c r="AQ11" i="109"/>
  <c r="S11" i="109"/>
  <c r="AA11" i="109"/>
  <c r="O11" i="109"/>
  <c r="W11" i="109"/>
  <c r="AU11" i="109"/>
  <c r="AM11" i="109"/>
  <c r="BF25" i="110"/>
  <c r="BB23" i="110"/>
  <c r="BD13" i="109"/>
  <c r="AZ20" i="109"/>
  <c r="BH20" i="109"/>
  <c r="AR23" i="109"/>
  <c r="BH30" i="109"/>
  <c r="AV35" i="109"/>
  <c r="AZ27" i="109"/>
  <c r="BD35" i="109"/>
  <c r="BD29" i="109"/>
  <c r="AR25" i="109"/>
  <c r="BH28" i="109"/>
  <c r="AR33" i="109"/>
  <c r="AR26" i="109"/>
  <c r="AZ26" i="109"/>
  <c r="BD12" i="109"/>
  <c r="BH36" i="109"/>
  <c r="BH34" i="109"/>
  <c r="BH15" i="109"/>
  <c r="BD28" i="109"/>
  <c r="AZ17" i="109"/>
  <c r="AR12" i="109"/>
  <c r="AR15" i="109"/>
  <c r="BD34" i="109"/>
  <c r="AZ13" i="109"/>
  <c r="AV20" i="109"/>
  <c r="AV22" i="109"/>
  <c r="AZ28" i="109"/>
  <c r="AR31" i="109"/>
  <c r="BD32" i="109"/>
  <c r="BH26" i="109"/>
  <c r="AV31" i="109"/>
  <c r="BD17" i="109"/>
  <c r="AZ36" i="109"/>
  <c r="AR13" i="109"/>
  <c r="AV18" i="109"/>
  <c r="BD18" i="109"/>
  <c r="AZ22" i="109"/>
  <c r="BD20" i="109"/>
  <c r="AZ15" i="109"/>
  <c r="AZ35" i="109"/>
  <c r="AZ24" i="109"/>
  <c r="AZ21" i="109"/>
  <c r="AR29" i="109"/>
  <c r="AR28" i="109"/>
  <c r="BD33" i="109"/>
  <c r="AR34" i="109"/>
  <c r="AV16" i="109"/>
  <c r="AV17" i="109"/>
  <c r="BH35" i="109"/>
  <c r="AR27" i="109"/>
  <c r="AR30" i="109"/>
  <c r="AV29" i="109"/>
  <c r="AV28" i="109"/>
  <c r="BH27" i="109"/>
  <c r="BD15" i="109"/>
  <c r="BD30" i="109"/>
  <c r="AV13" i="109"/>
  <c r="AV12" i="109"/>
  <c r="AZ30" i="109"/>
  <c r="BQ7" i="68"/>
  <c r="AT21" i="110"/>
  <c r="BQ7" i="70"/>
  <c r="AP17" i="110"/>
  <c r="BB26" i="110"/>
  <c r="BF33" i="110"/>
  <c r="BF22" i="110"/>
  <c r="BB13" i="110"/>
  <c r="AZ29" i="109"/>
  <c r="BD36" i="109"/>
  <c r="AV36" i="109"/>
  <c r="AZ31" i="109"/>
  <c r="AZ18" i="109"/>
  <c r="AV25" i="109"/>
  <c r="BD22" i="109"/>
  <c r="BH23" i="109"/>
  <c r="BH17" i="109"/>
  <c r="BD31" i="109"/>
  <c r="AR22" i="109"/>
  <c r="BH12" i="109"/>
  <c r="AZ16" i="109"/>
  <c r="BH16" i="109"/>
  <c r="BD26" i="109"/>
  <c r="AV30" i="109"/>
  <c r="BD27" i="109"/>
  <c r="AR36" i="109"/>
  <c r="AR35" i="109"/>
  <c r="AV19" i="109"/>
  <c r="AV34" i="109"/>
  <c r="BH13" i="109"/>
  <c r="BH22" i="109"/>
  <c r="AZ19" i="109"/>
  <c r="AZ25" i="109"/>
  <c r="AR32" i="109"/>
  <c r="AR19" i="109"/>
  <c r="BH19" i="109"/>
  <c r="BH32" i="109"/>
  <c r="AV21" i="109"/>
  <c r="AZ34" i="109"/>
  <c r="AR21" i="109"/>
  <c r="AR24" i="109"/>
  <c r="BD19" i="109"/>
  <c r="AR20" i="109"/>
  <c r="BH21" i="109"/>
  <c r="BD24" i="109"/>
  <c r="AV32" i="109"/>
  <c r="BH24" i="109"/>
  <c r="AV23" i="109"/>
  <c r="BH29" i="109"/>
  <c r="BH25" i="109"/>
  <c r="AV27" i="109"/>
  <c r="BD23" i="109"/>
  <c r="BH33" i="109"/>
  <c r="BH18" i="109"/>
  <c r="AV15" i="109"/>
  <c r="AR16" i="109"/>
  <c r="AZ33" i="109"/>
  <c r="AZ12" i="109"/>
  <c r="BD21" i="109"/>
  <c r="BD16" i="109"/>
  <c r="AV33" i="109"/>
  <c r="AV26" i="109"/>
  <c r="AR17" i="109"/>
  <c r="BH31" i="109"/>
  <c r="AR18" i="109"/>
  <c r="AV24" i="109"/>
  <c r="BD25" i="109"/>
  <c r="AZ23" i="109"/>
  <c r="AZ32" i="109"/>
  <c r="F31" i="110"/>
  <c r="F22" i="110"/>
  <c r="J29" i="110"/>
  <c r="AD28" i="110"/>
  <c r="N32" i="110"/>
  <c r="F28" i="110"/>
  <c r="J30" i="110"/>
  <c r="F23" i="110"/>
  <c r="F39" i="110"/>
  <c r="H19" i="109"/>
  <c r="P26" i="109"/>
  <c r="L29" i="109"/>
  <c r="AB17" i="109"/>
  <c r="AB19" i="109"/>
  <c r="H20" i="109"/>
  <c r="AB34" i="109"/>
  <c r="L21" i="109"/>
  <c r="AJ20" i="109"/>
  <c r="L34" i="109"/>
  <c r="X21" i="109"/>
  <c r="AF31" i="109"/>
  <c r="AJ32" i="109"/>
  <c r="AB23" i="109"/>
  <c r="X29" i="109"/>
  <c r="L20" i="109"/>
  <c r="AF16" i="109"/>
  <c r="X32" i="109"/>
  <c r="H24" i="109"/>
  <c r="L24" i="109"/>
  <c r="L25" i="109"/>
  <c r="X22" i="109"/>
  <c r="AF29" i="109"/>
  <c r="P32" i="109"/>
  <c r="P19" i="109"/>
  <c r="AJ36" i="109"/>
  <c r="T35" i="109"/>
  <c r="T22" i="109"/>
  <c r="L28" i="109"/>
  <c r="AF30" i="109"/>
  <c r="L16" i="109"/>
  <c r="AF20" i="109"/>
  <c r="H30" i="109"/>
  <c r="X35" i="109"/>
  <c r="P29" i="109"/>
  <c r="AJ27" i="109"/>
  <c r="X28" i="109"/>
  <c r="X30" i="109"/>
  <c r="P18" i="109"/>
  <c r="T31" i="109"/>
  <c r="AB28" i="109"/>
  <c r="AF17" i="109"/>
  <c r="H25" i="109"/>
  <c r="H26" i="109"/>
  <c r="AF33" i="109"/>
  <c r="AF32" i="109"/>
  <c r="AB26" i="109"/>
  <c r="AN32" i="109"/>
  <c r="L15" i="109"/>
  <c r="T25" i="109"/>
  <c r="AF35" i="109"/>
  <c r="P20" i="109"/>
  <c r="AN23" i="109"/>
  <c r="AF21" i="109"/>
  <c r="X24" i="109"/>
  <c r="AN28" i="109"/>
  <c r="AB15" i="109"/>
  <c r="AB36" i="109"/>
  <c r="H31" i="109"/>
  <c r="AF18" i="109"/>
  <c r="AF25" i="109"/>
  <c r="AB24" i="109"/>
  <c r="AF19" i="109"/>
  <c r="P24" i="109"/>
  <c r="AN26" i="109"/>
  <c r="T28" i="109"/>
  <c r="L19" i="109"/>
  <c r="T14" i="109"/>
  <c r="T34" i="109"/>
  <c r="H28" i="109"/>
  <c r="T29" i="109"/>
  <c r="T23" i="109"/>
  <c r="X18" i="109"/>
  <c r="AJ25" i="109"/>
  <c r="AJ28" i="109"/>
  <c r="AF23" i="109"/>
  <c r="P28" i="109"/>
  <c r="AN31" i="109"/>
  <c r="AF22" i="109"/>
  <c r="P33" i="109"/>
  <c r="AN36" i="109"/>
  <c r="AJ34" i="109"/>
  <c r="AB20" i="109"/>
  <c r="H37" i="109"/>
  <c r="AB33" i="109"/>
  <c r="P23" i="109"/>
  <c r="P14" i="109"/>
  <c r="AJ31" i="109"/>
  <c r="AN18" i="109"/>
  <c r="AB32" i="109"/>
  <c r="AB22" i="109"/>
  <c r="T15" i="109"/>
  <c r="AN22" i="109"/>
  <c r="X31" i="109"/>
  <c r="AB21" i="109"/>
  <c r="X19" i="109"/>
  <c r="H18" i="109"/>
  <c r="H29" i="109"/>
  <c r="P31" i="109"/>
  <c r="T30" i="109"/>
  <c r="X34" i="109"/>
  <c r="AJ21" i="109"/>
  <c r="AN16" i="109"/>
  <c r="T19" i="109"/>
  <c r="X17" i="109"/>
  <c r="F30" i="110"/>
  <c r="J21" i="110"/>
  <c r="AD33" i="110"/>
  <c r="V35" i="110"/>
  <c r="F40" i="110"/>
  <c r="F24" i="110"/>
  <c r="AD27" i="110"/>
  <c r="AF27" i="109"/>
  <c r="AF15" i="109"/>
  <c r="AJ22" i="109"/>
  <c r="T20" i="109"/>
  <c r="AN34" i="109"/>
  <c r="H21" i="109"/>
  <c r="P22" i="109"/>
  <c r="T32" i="109"/>
  <c r="AJ15" i="109"/>
  <c r="AF14" i="109"/>
  <c r="L32" i="109"/>
  <c r="AN21" i="109"/>
  <c r="H15" i="109"/>
  <c r="T18" i="109"/>
  <c r="AJ17" i="109"/>
  <c r="X15" i="109"/>
  <c r="AB29" i="109"/>
  <c r="H22" i="109"/>
  <c r="X25" i="109"/>
  <c r="P15" i="109"/>
  <c r="L31" i="109"/>
  <c r="L14" i="109"/>
  <c r="L17" i="109"/>
  <c r="T24" i="109"/>
  <c r="L22" i="109"/>
  <c r="H16" i="109"/>
  <c r="AN15" i="109"/>
  <c r="AN14" i="109"/>
  <c r="X16" i="109"/>
  <c r="P17" i="109"/>
  <c r="AJ29" i="109"/>
  <c r="H17" i="109"/>
  <c r="H32" i="109"/>
  <c r="AF34" i="109"/>
  <c r="AN17" i="109"/>
  <c r="AB18" i="109"/>
  <c r="AN27" i="109"/>
  <c r="AF26" i="109"/>
  <c r="AJ16" i="109"/>
  <c r="L26" i="109"/>
  <c r="X27" i="109"/>
  <c r="AF28" i="109"/>
  <c r="H39" i="109"/>
  <c r="AJ26" i="109"/>
  <c r="P21" i="109"/>
  <c r="X20" i="109"/>
  <c r="AB14" i="109"/>
  <c r="T27" i="109"/>
  <c r="L30" i="109"/>
  <c r="AN20" i="109"/>
  <c r="L27" i="109"/>
  <c r="H14" i="109"/>
  <c r="AN30" i="109"/>
  <c r="P36" i="109"/>
  <c r="AJ33" i="109"/>
  <c r="AB16" i="109"/>
  <c r="AN29" i="109"/>
  <c r="H33" i="109"/>
  <c r="H34" i="109"/>
  <c r="P30" i="109"/>
  <c r="X36" i="109"/>
  <c r="AJ35" i="109"/>
  <c r="AB25" i="109"/>
  <c r="P27" i="109"/>
  <c r="X14" i="109"/>
  <c r="H27" i="109"/>
  <c r="P34" i="109"/>
  <c r="AF36" i="109"/>
  <c r="AJ14" i="109"/>
  <c r="H23" i="109"/>
  <c r="L35" i="109"/>
  <c r="L23" i="109"/>
  <c r="AN33" i="109"/>
  <c r="T36" i="109"/>
  <c r="P35" i="109"/>
  <c r="T21" i="109"/>
  <c r="H35" i="109"/>
  <c r="L18" i="109"/>
  <c r="X23" i="109"/>
  <c r="T17" i="109"/>
  <c r="AB35" i="109"/>
  <c r="AJ18" i="109"/>
  <c r="H36" i="109"/>
  <c r="AB27" i="109"/>
  <c r="P25" i="109"/>
  <c r="T26" i="109"/>
  <c r="AF24" i="109"/>
  <c r="AN19" i="109"/>
  <c r="T33" i="109"/>
  <c r="AJ23" i="109"/>
  <c r="AN25" i="109"/>
  <c r="AB30" i="109"/>
  <c r="L36" i="109"/>
  <c r="X33" i="109"/>
  <c r="AN35" i="109"/>
  <c r="AJ30" i="109"/>
  <c r="H38" i="109"/>
  <c r="T16" i="109"/>
  <c r="AJ19" i="109"/>
  <c r="AN24" i="109"/>
  <c r="X26" i="109"/>
  <c r="AJ24" i="109"/>
  <c r="AB31" i="109"/>
  <c r="L33" i="109"/>
  <c r="P16" i="109"/>
  <c r="H11" i="109"/>
  <c r="BQ7" i="61"/>
  <c r="BQ7" i="63"/>
  <c r="AL34" i="110"/>
  <c r="Z36" i="110"/>
  <c r="AH27" i="110"/>
  <c r="Z34" i="110"/>
  <c r="J27" i="110"/>
  <c r="V24" i="110"/>
  <c r="F29" i="110"/>
  <c r="AH17" i="110"/>
  <c r="BB20" i="110"/>
  <c r="F15" i="110"/>
  <c r="R13" i="110"/>
  <c r="F18" i="110"/>
  <c r="BF23" i="110"/>
  <c r="BF32" i="110"/>
  <c r="BF13" i="110"/>
  <c r="K26" i="114" s="1"/>
  <c r="BF20" i="110"/>
  <c r="N16" i="110"/>
  <c r="AX13" i="110"/>
  <c r="BB16" i="110"/>
  <c r="V15" i="110"/>
  <c r="V14" i="110"/>
  <c r="AT11" i="110" l="1"/>
  <c r="K23" i="114" s="1"/>
  <c r="BS7" i="70"/>
  <c r="BT7" i="70" s="1"/>
  <c r="BR7" i="70"/>
  <c r="AH11" i="110"/>
  <c r="BR7" i="63"/>
  <c r="BS7" i="63"/>
  <c r="BT7" i="63" s="1"/>
  <c r="AL11" i="110"/>
  <c r="K20" i="114" s="1"/>
  <c r="BR7" i="61"/>
  <c r="BS7" i="61"/>
  <c r="BT7" i="61" s="1"/>
  <c r="BB11" i="110"/>
  <c r="K25" i="114" s="1"/>
  <c r="BS7" i="68"/>
  <c r="BT7" i="68" s="1"/>
  <c r="BR7" i="68"/>
  <c r="G11" i="110"/>
  <c r="F6" i="75" s="1"/>
  <c r="K11" i="110"/>
  <c r="G6" i="75" s="1"/>
  <c r="P13" i="110"/>
  <c r="H8" i="74" s="1"/>
  <c r="O13" i="110"/>
  <c r="H8" i="75" s="1"/>
  <c r="O11" i="110"/>
  <c r="S11" i="110"/>
  <c r="P12" i="110"/>
  <c r="H7" i="74" s="1"/>
  <c r="AA7" i="74" s="1"/>
  <c r="O12" i="110"/>
  <c r="H7" i="75" s="1"/>
  <c r="T12" i="110"/>
  <c r="I7" i="74" s="1"/>
  <c r="AB7" i="74" s="1"/>
  <c r="S12" i="110"/>
  <c r="I7" i="75" s="1"/>
  <c r="H13" i="110"/>
  <c r="F8" i="74" s="1"/>
  <c r="Y8" i="74" s="1"/>
  <c r="G13" i="110"/>
  <c r="F8" i="75" s="1"/>
  <c r="F12" i="110"/>
  <c r="K31" i="112"/>
  <c r="L36" i="110"/>
  <c r="G31" i="74" s="1"/>
  <c r="Z31" i="74" s="1"/>
  <c r="K36" i="110"/>
  <c r="G31" i="75" s="1"/>
  <c r="AN25" i="110"/>
  <c r="N20" i="74" s="1"/>
  <c r="AG20" i="74" s="1"/>
  <c r="AM25" i="110"/>
  <c r="N20" i="75" s="1"/>
  <c r="AB35" i="110"/>
  <c r="K30" i="74" s="1"/>
  <c r="AA35" i="110"/>
  <c r="K30" i="75" s="1"/>
  <c r="X36" i="110"/>
  <c r="J31" i="74" s="1"/>
  <c r="W36" i="110"/>
  <c r="J31" i="75" s="1"/>
  <c r="AN29" i="110"/>
  <c r="N24" i="74" s="1"/>
  <c r="AG24" i="74" s="1"/>
  <c r="AM29" i="110"/>
  <c r="N24" i="75" s="1"/>
  <c r="X27" i="110"/>
  <c r="J22" i="74" s="1"/>
  <c r="W27" i="110"/>
  <c r="J22" i="75" s="1"/>
  <c r="AJ29" i="110"/>
  <c r="M24" i="74" s="1"/>
  <c r="AF24" i="74" s="1"/>
  <c r="AI29" i="110"/>
  <c r="M24" i="75" s="1"/>
  <c r="T32" i="110"/>
  <c r="I27" i="74" s="1"/>
  <c r="AB27" i="74" s="1"/>
  <c r="S32" i="110"/>
  <c r="I27" i="75" s="1"/>
  <c r="T34" i="110"/>
  <c r="I29" i="74" s="1"/>
  <c r="AB29" i="74" s="1"/>
  <c r="S34" i="110"/>
  <c r="I29" i="75" s="1"/>
  <c r="AN26" i="110"/>
  <c r="N21" i="74" s="1"/>
  <c r="AG21" i="74" s="1"/>
  <c r="AM26" i="110"/>
  <c r="N21" i="75" s="1"/>
  <c r="AF25" i="110"/>
  <c r="L20" i="74" s="1"/>
  <c r="AE20" i="74" s="1"/>
  <c r="AE25" i="110"/>
  <c r="L20" i="75" s="1"/>
  <c r="AN28" i="110"/>
  <c r="N23" i="74" s="1"/>
  <c r="AG23" i="74" s="1"/>
  <c r="AM28" i="110"/>
  <c r="N23" i="75" s="1"/>
  <c r="H25" i="110"/>
  <c r="F20" i="74" s="1"/>
  <c r="Y20" i="74" s="1"/>
  <c r="G25" i="110"/>
  <c r="F20" i="75" s="1"/>
  <c r="L28" i="110"/>
  <c r="G23" i="74" s="1"/>
  <c r="Z23" i="74" s="1"/>
  <c r="K28" i="110"/>
  <c r="G23" i="75" s="1"/>
  <c r="T35" i="110"/>
  <c r="I30" i="74" s="1"/>
  <c r="AB30" i="74" s="1"/>
  <c r="S35" i="110"/>
  <c r="I30" i="75" s="1"/>
  <c r="X32" i="110"/>
  <c r="J27" i="74" s="1"/>
  <c r="W32" i="110"/>
  <c r="J27" i="75" s="1"/>
  <c r="AF31" i="110"/>
  <c r="L26" i="74" s="1"/>
  <c r="AE26" i="74" s="1"/>
  <c r="AE31" i="110"/>
  <c r="L26" i="75" s="1"/>
  <c r="L34" i="110"/>
  <c r="G29" i="74" s="1"/>
  <c r="Z29" i="74" s="1"/>
  <c r="K34" i="110"/>
  <c r="G29" i="75" s="1"/>
  <c r="L29" i="110"/>
  <c r="G24" i="74" s="1"/>
  <c r="K29" i="110"/>
  <c r="G24" i="75" s="1"/>
  <c r="AV26" i="110"/>
  <c r="P21" i="74" s="1"/>
  <c r="AI21" i="74" s="1"/>
  <c r="AU26" i="110"/>
  <c r="P21" i="75" s="1"/>
  <c r="AV32" i="110"/>
  <c r="P27" i="74" s="1"/>
  <c r="AI27" i="74" s="1"/>
  <c r="AU32" i="110"/>
  <c r="P27" i="75" s="1"/>
  <c r="AR28" i="110"/>
  <c r="O23" i="74" s="1"/>
  <c r="AH23" i="74" s="1"/>
  <c r="AQ28" i="110"/>
  <c r="O23" i="75" s="1"/>
  <c r="AR31" i="110"/>
  <c r="O26" i="74" s="1"/>
  <c r="AH26" i="74" s="1"/>
  <c r="AQ31" i="110"/>
  <c r="O26" i="75" s="1"/>
  <c r="AR26" i="110"/>
  <c r="O21" i="74" s="1"/>
  <c r="AH21" i="74" s="1"/>
  <c r="AQ26" i="110"/>
  <c r="O21" i="75" s="1"/>
  <c r="AN35" i="110"/>
  <c r="N30" i="74" s="1"/>
  <c r="AG30" i="74" s="1"/>
  <c r="AM35" i="110"/>
  <c r="N30" i="75" s="1"/>
  <c r="T33" i="110"/>
  <c r="I28" i="74" s="1"/>
  <c r="AB28" i="74" s="1"/>
  <c r="S33" i="110"/>
  <c r="I28" i="75" s="1"/>
  <c r="P25" i="110"/>
  <c r="H20" i="74" s="1"/>
  <c r="AA20" i="74" s="1"/>
  <c r="O25" i="110"/>
  <c r="H20" i="75" s="1"/>
  <c r="H36" i="110"/>
  <c r="F31" i="74" s="1"/>
  <c r="Y31" i="74" s="1"/>
  <c r="G36" i="110"/>
  <c r="F31" i="75" s="1"/>
  <c r="H35" i="110"/>
  <c r="F30" i="74" s="1"/>
  <c r="Y30" i="74" s="1"/>
  <c r="G35" i="110"/>
  <c r="F30" i="75" s="1"/>
  <c r="AB25" i="110"/>
  <c r="K20" i="74" s="1"/>
  <c r="AA25" i="110"/>
  <c r="K20" i="75" s="1"/>
  <c r="H34" i="110"/>
  <c r="F29" i="74" s="1"/>
  <c r="Y29" i="74" s="1"/>
  <c r="G34" i="110"/>
  <c r="F29" i="75" s="1"/>
  <c r="AJ33" i="110"/>
  <c r="M28" i="74" s="1"/>
  <c r="AF28" i="74" s="1"/>
  <c r="AI33" i="110"/>
  <c r="M28" i="75" s="1"/>
  <c r="AN30" i="110"/>
  <c r="N25" i="74" s="1"/>
  <c r="AG25" i="74" s="1"/>
  <c r="AM30" i="110"/>
  <c r="N25" i="75" s="1"/>
  <c r="T27" i="110"/>
  <c r="I22" i="74" s="1"/>
  <c r="AB22" i="74" s="1"/>
  <c r="S27" i="110"/>
  <c r="I22" i="75" s="1"/>
  <c r="AJ26" i="110"/>
  <c r="M21" i="74" s="1"/>
  <c r="AF21" i="74" s="1"/>
  <c r="AI26" i="110"/>
  <c r="M21" i="75" s="1"/>
  <c r="AN27" i="110"/>
  <c r="N22" i="74" s="1"/>
  <c r="AM27" i="110"/>
  <c r="N22" i="75" s="1"/>
  <c r="H32" i="110"/>
  <c r="F27" i="74" s="1"/>
  <c r="Y27" i="74" s="1"/>
  <c r="G32" i="110"/>
  <c r="F27" i="75" s="1"/>
  <c r="L31" i="110"/>
  <c r="G26" i="74" s="1"/>
  <c r="Z26" i="74" s="1"/>
  <c r="K31" i="110"/>
  <c r="G26" i="75" s="1"/>
  <c r="AB31" i="110"/>
  <c r="K26" i="74" s="1"/>
  <c r="AA31" i="110"/>
  <c r="K26" i="75" s="1"/>
  <c r="T36" i="110"/>
  <c r="I31" i="74" s="1"/>
  <c r="AB31" i="74" s="1"/>
  <c r="S36" i="110"/>
  <c r="I31" i="75" s="1"/>
  <c r="P34" i="110"/>
  <c r="H29" i="74" s="1"/>
  <c r="AA29" i="74" s="1"/>
  <c r="O34" i="110"/>
  <c r="H29" i="75" s="1"/>
  <c r="AB29" i="110"/>
  <c r="K24" i="74" s="1"/>
  <c r="AA29" i="110"/>
  <c r="K24" i="75" s="1"/>
  <c r="AF27" i="110"/>
  <c r="L22" i="74" s="1"/>
  <c r="AE22" i="74" s="1"/>
  <c r="AE27" i="110"/>
  <c r="L22" i="75" s="1"/>
  <c r="T30" i="110"/>
  <c r="I25" i="74" s="1"/>
  <c r="AB25" i="74" s="1"/>
  <c r="S30" i="110"/>
  <c r="I25" i="75" s="1"/>
  <c r="AB33" i="110"/>
  <c r="K28" i="74" s="1"/>
  <c r="AA33" i="110"/>
  <c r="K28" i="75" s="1"/>
  <c r="AN36" i="110"/>
  <c r="N31" i="74" s="1"/>
  <c r="AG31" i="74" s="1"/>
  <c r="AM36" i="110"/>
  <c r="N31" i="75" s="1"/>
  <c r="P28" i="110"/>
  <c r="H23" i="74" s="1"/>
  <c r="AA23" i="74" s="1"/>
  <c r="O28" i="110"/>
  <c r="H23" i="75" s="1"/>
  <c r="AJ28" i="110"/>
  <c r="M23" i="74" s="1"/>
  <c r="AF23" i="74" s="1"/>
  <c r="AI28" i="110"/>
  <c r="M23" i="75" s="1"/>
  <c r="T29" i="110"/>
  <c r="I24" i="74" s="1"/>
  <c r="AB24" i="74" s="1"/>
  <c r="S29" i="110"/>
  <c r="I24" i="75" s="1"/>
  <c r="AF35" i="110"/>
  <c r="L30" i="74" s="1"/>
  <c r="AE30" i="74" s="1"/>
  <c r="AE35" i="110"/>
  <c r="L30" i="75" s="1"/>
  <c r="AB26" i="110"/>
  <c r="K21" i="74" s="1"/>
  <c r="AA26" i="110"/>
  <c r="K21" i="75" s="1"/>
  <c r="T31" i="110"/>
  <c r="I26" i="74" s="1"/>
  <c r="AB26" i="74" s="1"/>
  <c r="S31" i="110"/>
  <c r="I26" i="75" s="1"/>
  <c r="X30" i="110"/>
  <c r="J25" i="74" s="1"/>
  <c r="W30" i="110"/>
  <c r="J25" i="75" s="1"/>
  <c r="AR32" i="110"/>
  <c r="O27" i="74" s="1"/>
  <c r="AH27" i="74" s="1"/>
  <c r="AQ32" i="110"/>
  <c r="O27" i="75" s="1"/>
  <c r="AR36" i="110"/>
  <c r="O31" i="74" s="1"/>
  <c r="AH31" i="74" s="1"/>
  <c r="AQ36" i="110"/>
  <c r="O31" i="75" s="1"/>
  <c r="AV30" i="110"/>
  <c r="P25" i="74" s="1"/>
  <c r="AI25" i="74" s="1"/>
  <c r="AU30" i="110"/>
  <c r="P25" i="75" s="1"/>
  <c r="AV28" i="110"/>
  <c r="P23" i="74" s="1"/>
  <c r="AI23" i="74" s="1"/>
  <c r="AU28" i="110"/>
  <c r="P23" i="75" s="1"/>
  <c r="AR27" i="110"/>
  <c r="O22" i="74" s="1"/>
  <c r="AH22" i="74" s="1"/>
  <c r="AQ27" i="110"/>
  <c r="O22" i="75" s="1"/>
  <c r="AR34" i="110"/>
  <c r="O29" i="74" s="1"/>
  <c r="AH29" i="74" s="1"/>
  <c r="AQ34" i="110"/>
  <c r="O29" i="75" s="1"/>
  <c r="V25" i="110"/>
  <c r="AJ30" i="110"/>
  <c r="M25" i="74" s="1"/>
  <c r="AF25" i="74" s="1"/>
  <c r="AI30" i="110"/>
  <c r="M25" i="75" s="1"/>
  <c r="AB30" i="110"/>
  <c r="K25" i="74" s="1"/>
  <c r="AA30" i="110"/>
  <c r="K25" i="75" s="1"/>
  <c r="AB27" i="110"/>
  <c r="K22" i="74" s="1"/>
  <c r="AA27" i="110"/>
  <c r="K22" i="75" s="1"/>
  <c r="P27" i="110"/>
  <c r="H22" i="74" s="1"/>
  <c r="AA22" i="74" s="1"/>
  <c r="O27" i="110"/>
  <c r="H22" i="75" s="1"/>
  <c r="AF26" i="110"/>
  <c r="L21" i="74" s="1"/>
  <c r="AE26" i="110"/>
  <c r="L21" i="75" s="1"/>
  <c r="AF34" i="110"/>
  <c r="L29" i="74" s="1"/>
  <c r="AE29" i="74" s="1"/>
  <c r="AE34" i="110"/>
  <c r="L29" i="75" s="1"/>
  <c r="T28" i="110"/>
  <c r="I23" i="74" s="1"/>
  <c r="AB23" i="74" s="1"/>
  <c r="S28" i="110"/>
  <c r="I23" i="75" s="1"/>
  <c r="H26" i="110"/>
  <c r="F21" i="74" s="1"/>
  <c r="Y21" i="74" s="1"/>
  <c r="G26" i="110"/>
  <c r="F21" i="75" s="1"/>
  <c r="P29" i="110"/>
  <c r="H24" i="74" s="1"/>
  <c r="O29" i="110"/>
  <c r="H24" i="75" s="1"/>
  <c r="AF30" i="110"/>
  <c r="L25" i="74" s="1"/>
  <c r="AE25" i="74" s="1"/>
  <c r="AE30" i="110"/>
  <c r="L25" i="75" s="1"/>
  <c r="AJ36" i="110"/>
  <c r="M31" i="74" s="1"/>
  <c r="AF31" i="74" s="1"/>
  <c r="AI36" i="110"/>
  <c r="M31" i="75" s="1"/>
  <c r="X29" i="110"/>
  <c r="J24" i="74" s="1"/>
  <c r="W29" i="110"/>
  <c r="J24" i="75" s="1"/>
  <c r="AJ32" i="110"/>
  <c r="M27" i="74" s="1"/>
  <c r="AI32" i="110"/>
  <c r="M27" i="75" s="1"/>
  <c r="P26" i="110"/>
  <c r="H21" i="74" s="1"/>
  <c r="AA21" i="74" s="1"/>
  <c r="O26" i="110"/>
  <c r="H21" i="75" s="1"/>
  <c r="V26" i="110"/>
  <c r="Z28" i="110"/>
  <c r="J35" i="110"/>
  <c r="AV33" i="110"/>
  <c r="P28" i="74" s="1"/>
  <c r="AI28" i="74" s="1"/>
  <c r="AU33" i="110"/>
  <c r="P28" i="75" s="1"/>
  <c r="AR30" i="110"/>
  <c r="O25" i="74" s="1"/>
  <c r="AH25" i="74" s="1"/>
  <c r="AQ30" i="110"/>
  <c r="O25" i="75" s="1"/>
  <c r="AV31" i="110"/>
  <c r="P26" i="74" s="1"/>
  <c r="AI26" i="74" s="1"/>
  <c r="AU31" i="110"/>
  <c r="P26" i="75" s="1"/>
  <c r="AR33" i="110"/>
  <c r="O28" i="74" s="1"/>
  <c r="AH28" i="74" s="1"/>
  <c r="AQ33" i="110"/>
  <c r="O28" i="75" s="1"/>
  <c r="AR25" i="110"/>
  <c r="O20" i="74" s="1"/>
  <c r="AH20" i="74" s="1"/>
  <c r="AQ25" i="110"/>
  <c r="O20" i="75" s="1"/>
  <c r="AV35" i="110"/>
  <c r="P30" i="74" s="1"/>
  <c r="AI30" i="74" s="1"/>
  <c r="AU35" i="110"/>
  <c r="P30" i="75" s="1"/>
  <c r="X33" i="110"/>
  <c r="J28" i="74" s="1"/>
  <c r="W33" i="110"/>
  <c r="J28" i="75" s="1"/>
  <c r="T26" i="110"/>
  <c r="I21" i="74" s="1"/>
  <c r="AB21" i="74" s="1"/>
  <c r="S26" i="110"/>
  <c r="I21" i="75" s="1"/>
  <c r="AJ35" i="110"/>
  <c r="M30" i="74" s="1"/>
  <c r="AF30" i="74" s="1"/>
  <c r="AI35" i="110"/>
  <c r="M30" i="75" s="1"/>
  <c r="P30" i="110"/>
  <c r="H25" i="74" s="1"/>
  <c r="O30" i="110"/>
  <c r="H25" i="75" s="1"/>
  <c r="H33" i="110"/>
  <c r="F28" i="74" s="1"/>
  <c r="Y28" i="74" s="1"/>
  <c r="G33" i="110"/>
  <c r="F28" i="75" s="1"/>
  <c r="P36" i="110"/>
  <c r="H31" i="74" s="1"/>
  <c r="O36" i="110"/>
  <c r="H31" i="75" s="1"/>
  <c r="L26" i="110"/>
  <c r="G21" i="74" s="1"/>
  <c r="Z21" i="74" s="1"/>
  <c r="K26" i="110"/>
  <c r="G21" i="75" s="1"/>
  <c r="L32" i="110"/>
  <c r="G27" i="74" s="1"/>
  <c r="Z27" i="74" s="1"/>
  <c r="K32" i="110"/>
  <c r="G27" i="75" s="1"/>
  <c r="L33" i="110"/>
  <c r="G28" i="74" s="1"/>
  <c r="Z28" i="74" s="1"/>
  <c r="K33" i="110"/>
  <c r="G28" i="75" s="1"/>
  <c r="H38" i="110"/>
  <c r="F33" i="74" s="1"/>
  <c r="Y33" i="74" s="1"/>
  <c r="AN33" i="74" s="1"/>
  <c r="G38" i="110"/>
  <c r="F33" i="75" s="1"/>
  <c r="U33" i="75" s="1"/>
  <c r="P35" i="110"/>
  <c r="H30" i="74" s="1"/>
  <c r="AA30" i="74" s="1"/>
  <c r="O35" i="110"/>
  <c r="H30" i="75" s="1"/>
  <c r="AN33" i="110"/>
  <c r="N28" i="74" s="1"/>
  <c r="AG28" i="74" s="1"/>
  <c r="AM33" i="110"/>
  <c r="N28" i="75" s="1"/>
  <c r="AF36" i="110"/>
  <c r="L31" i="74" s="1"/>
  <c r="AE31" i="74" s="1"/>
  <c r="AE36" i="110"/>
  <c r="L31" i="75" s="1"/>
  <c r="H27" i="110"/>
  <c r="F22" i="74" s="1"/>
  <c r="Y22" i="74" s="1"/>
  <c r="G27" i="110"/>
  <c r="F22" i="75" s="1"/>
  <c r="G40" i="109"/>
  <c r="E40" i="110"/>
  <c r="X34" i="110"/>
  <c r="J29" i="74" s="1"/>
  <c r="W34" i="110"/>
  <c r="J29" i="75" s="1"/>
  <c r="P31" i="110"/>
  <c r="H26" i="74" s="1"/>
  <c r="AA26" i="74" s="1"/>
  <c r="O31" i="110"/>
  <c r="H26" i="75" s="1"/>
  <c r="X31" i="110"/>
  <c r="J26" i="74" s="1"/>
  <c r="W31" i="110"/>
  <c r="J26" i="75" s="1"/>
  <c r="AB32" i="110"/>
  <c r="K27" i="74" s="1"/>
  <c r="AA32" i="110"/>
  <c r="K27" i="75" s="1"/>
  <c r="AJ31" i="110"/>
  <c r="M26" i="74" s="1"/>
  <c r="AF26" i="74" s="1"/>
  <c r="AI31" i="110"/>
  <c r="M26" i="75" s="1"/>
  <c r="H37" i="110"/>
  <c r="F32" i="74" s="1"/>
  <c r="Y32" i="74" s="1"/>
  <c r="AN32" i="74" s="1"/>
  <c r="G37" i="110"/>
  <c r="F32" i="75" s="1"/>
  <c r="AJ34" i="110"/>
  <c r="M29" i="74" s="1"/>
  <c r="AF29" i="74" s="1"/>
  <c r="AI34" i="110"/>
  <c r="M29" i="75" s="1"/>
  <c r="P33" i="110"/>
  <c r="H28" i="74" s="1"/>
  <c r="AA28" i="74" s="1"/>
  <c r="O33" i="110"/>
  <c r="H28" i="75" s="1"/>
  <c r="AN31" i="110"/>
  <c r="N26" i="74" s="1"/>
  <c r="AG26" i="74" s="1"/>
  <c r="AM31" i="110"/>
  <c r="N26" i="75" s="1"/>
  <c r="AJ25" i="110"/>
  <c r="M20" i="74" s="1"/>
  <c r="AF20" i="74" s="1"/>
  <c r="AI25" i="110"/>
  <c r="M20" i="75" s="1"/>
  <c r="T25" i="110"/>
  <c r="I20" i="74" s="1"/>
  <c r="S25" i="110"/>
  <c r="I20" i="75" s="1"/>
  <c r="AN32" i="110"/>
  <c r="N27" i="74" s="1"/>
  <c r="AG27" i="74" s="1"/>
  <c r="AM32" i="110"/>
  <c r="N27" i="75" s="1"/>
  <c r="AF32" i="110"/>
  <c r="L27" i="74" s="1"/>
  <c r="AE27" i="74" s="1"/>
  <c r="AE32" i="110"/>
  <c r="L27" i="75" s="1"/>
  <c r="X28" i="110"/>
  <c r="J23" i="74" s="1"/>
  <c r="W28" i="110"/>
  <c r="J23" i="75" s="1"/>
  <c r="AF29" i="110"/>
  <c r="L24" i="74" s="1"/>
  <c r="AE24" i="74" s="1"/>
  <c r="AE29" i="110"/>
  <c r="L24" i="75" s="1"/>
  <c r="L25" i="110"/>
  <c r="G20" i="74" s="1"/>
  <c r="Z20" i="74" s="1"/>
  <c r="K25" i="110"/>
  <c r="G20" i="75" s="1"/>
  <c r="AV27" i="110"/>
  <c r="P22" i="74" s="1"/>
  <c r="AI22" i="74" s="1"/>
  <c r="AU27" i="110"/>
  <c r="P22" i="75" s="1"/>
  <c r="AV34" i="110"/>
  <c r="P29" i="74" s="1"/>
  <c r="AI29" i="74" s="1"/>
  <c r="AU34" i="110"/>
  <c r="P29" i="75" s="1"/>
  <c r="AR35" i="110"/>
  <c r="O30" i="74" s="1"/>
  <c r="AH30" i="74" s="1"/>
  <c r="AQ35" i="110"/>
  <c r="O30" i="75" s="1"/>
  <c r="AV25" i="110"/>
  <c r="P20" i="74" s="1"/>
  <c r="AI20" i="74" s="1"/>
  <c r="AU25" i="110"/>
  <c r="P20" i="75" s="1"/>
  <c r="AV36" i="110"/>
  <c r="P31" i="74" s="1"/>
  <c r="AI31" i="74" s="1"/>
  <c r="AU36" i="110"/>
  <c r="P31" i="75" s="1"/>
  <c r="AV29" i="110"/>
  <c r="P24" i="74" s="1"/>
  <c r="AI24" i="74" s="1"/>
  <c r="AU29" i="110"/>
  <c r="P24" i="75" s="1"/>
  <c r="AR29" i="110"/>
  <c r="O24" i="74" s="1"/>
  <c r="AH24" i="74" s="1"/>
  <c r="AQ29" i="110"/>
  <c r="O24" i="75" s="1"/>
  <c r="BD27" i="110"/>
  <c r="R22" i="74" s="1"/>
  <c r="AK22" i="74" s="1"/>
  <c r="BC27" i="110"/>
  <c r="R22" i="75" s="1"/>
  <c r="BH27" i="110"/>
  <c r="S22" i="74" s="1"/>
  <c r="AL22" i="74" s="1"/>
  <c r="BG27" i="110"/>
  <c r="S22" i="75" s="1"/>
  <c r="BH35" i="110"/>
  <c r="S30" i="74" s="1"/>
  <c r="AL30" i="74" s="1"/>
  <c r="BG35" i="110"/>
  <c r="S30" i="75" s="1"/>
  <c r="BD32" i="110"/>
  <c r="R27" i="74" s="1"/>
  <c r="AK27" i="74" s="1"/>
  <c r="BC32" i="110"/>
  <c r="R27" i="75" s="1"/>
  <c r="AZ26" i="110"/>
  <c r="Q21" i="74" s="1"/>
  <c r="AJ21" i="74" s="1"/>
  <c r="AY26" i="110"/>
  <c r="Q21" i="75" s="1"/>
  <c r="BD35" i="110"/>
  <c r="R30" i="74" s="1"/>
  <c r="AK30" i="74" s="1"/>
  <c r="BC35" i="110"/>
  <c r="R30" i="75" s="1"/>
  <c r="BD31" i="110"/>
  <c r="R26" i="74" s="1"/>
  <c r="AK26" i="74" s="1"/>
  <c r="BC31" i="110"/>
  <c r="R26" i="75" s="1"/>
  <c r="AZ29" i="110"/>
  <c r="Q24" i="74" s="1"/>
  <c r="AJ24" i="74" s="1"/>
  <c r="AY29" i="110"/>
  <c r="Q24" i="75" s="1"/>
  <c r="BD30" i="110"/>
  <c r="R25" i="74" s="1"/>
  <c r="AK25" i="74" s="1"/>
  <c r="BC30" i="110"/>
  <c r="R25" i="75" s="1"/>
  <c r="BD33" i="110"/>
  <c r="R28" i="74" s="1"/>
  <c r="AK28" i="74" s="1"/>
  <c r="BC33" i="110"/>
  <c r="R28" i="75" s="1"/>
  <c r="BH26" i="110"/>
  <c r="S21" i="74" s="1"/>
  <c r="AL21" i="74" s="1"/>
  <c r="BG26" i="110"/>
  <c r="S21" i="75" s="1"/>
  <c r="BH34" i="110"/>
  <c r="S29" i="74" s="1"/>
  <c r="AL29" i="74" s="1"/>
  <c r="BG34" i="110"/>
  <c r="S29" i="75" s="1"/>
  <c r="BD29" i="110"/>
  <c r="R24" i="74" s="1"/>
  <c r="AK24" i="74" s="1"/>
  <c r="BC29" i="110"/>
  <c r="R24" i="75" s="1"/>
  <c r="BH30" i="110"/>
  <c r="S25" i="74" s="1"/>
  <c r="AL25" i="74" s="1"/>
  <c r="BG30" i="110"/>
  <c r="S25" i="75" s="1"/>
  <c r="AZ25" i="110"/>
  <c r="Q20" i="74" s="1"/>
  <c r="AJ20" i="74" s="1"/>
  <c r="AY25" i="110"/>
  <c r="Q20" i="75" s="1"/>
  <c r="BD36" i="110"/>
  <c r="R31" i="74" s="1"/>
  <c r="AK31" i="74" s="1"/>
  <c r="BC36" i="110"/>
  <c r="R31" i="75" s="1"/>
  <c r="BD34" i="110"/>
  <c r="R29" i="74" s="1"/>
  <c r="AK29" i="74" s="1"/>
  <c r="BC34" i="110"/>
  <c r="R29" i="75" s="1"/>
  <c r="BD28" i="110"/>
  <c r="R23" i="74" s="1"/>
  <c r="AK23" i="74" s="1"/>
  <c r="BC28" i="110"/>
  <c r="R23" i="75" s="1"/>
  <c r="BH28" i="110"/>
  <c r="S23" i="74" s="1"/>
  <c r="AL23" i="74" s="1"/>
  <c r="BG28" i="110"/>
  <c r="S23" i="75" s="1"/>
  <c r="AZ27" i="110"/>
  <c r="Q22" i="74" s="1"/>
  <c r="AJ22" i="74" s="1"/>
  <c r="AY27" i="110"/>
  <c r="Q22" i="75" s="1"/>
  <c r="AZ34" i="110"/>
  <c r="Q29" i="74" s="1"/>
  <c r="AJ29" i="74" s="1"/>
  <c r="AY34" i="110"/>
  <c r="Q29" i="75" s="1"/>
  <c r="AZ28" i="110"/>
  <c r="Q23" i="74" s="1"/>
  <c r="AJ23" i="74" s="1"/>
  <c r="AY28" i="110"/>
  <c r="Q23" i="75" s="1"/>
  <c r="BH31" i="110"/>
  <c r="S26" i="74" s="1"/>
  <c r="AL26" i="74" s="1"/>
  <c r="BG31" i="110"/>
  <c r="S26" i="75" s="1"/>
  <c r="AZ33" i="110"/>
  <c r="Q28" i="74" s="1"/>
  <c r="AY33" i="110"/>
  <c r="Q28" i="75" s="1"/>
  <c r="AZ32" i="110"/>
  <c r="Q27" i="74" s="1"/>
  <c r="AJ27" i="74" s="1"/>
  <c r="AY32" i="110"/>
  <c r="Q27" i="75" s="1"/>
  <c r="BD25" i="110"/>
  <c r="R20" i="74" s="1"/>
  <c r="AK20" i="74" s="1"/>
  <c r="BC25" i="110"/>
  <c r="R20" i="75" s="1"/>
  <c r="BH29" i="110"/>
  <c r="S24" i="74" s="1"/>
  <c r="AL24" i="74" s="1"/>
  <c r="BG29" i="110"/>
  <c r="S24" i="75" s="1"/>
  <c r="AZ31" i="110"/>
  <c r="Q26" i="74" s="1"/>
  <c r="AJ26" i="74" s="1"/>
  <c r="AY31" i="110"/>
  <c r="Q26" i="75" s="1"/>
  <c r="AZ30" i="110"/>
  <c r="Q25" i="74" s="1"/>
  <c r="AJ25" i="74" s="1"/>
  <c r="AY30" i="110"/>
  <c r="Q25" i="75" s="1"/>
  <c r="AZ35" i="110"/>
  <c r="Q30" i="74" s="1"/>
  <c r="AJ30" i="74" s="1"/>
  <c r="AY35" i="110"/>
  <c r="Q30" i="75" s="1"/>
  <c r="AZ36" i="110"/>
  <c r="Q31" i="74" s="1"/>
  <c r="AJ31" i="74" s="1"/>
  <c r="AY36" i="110"/>
  <c r="Q31" i="75" s="1"/>
  <c r="BH36" i="110"/>
  <c r="S31" i="74" s="1"/>
  <c r="AL31" i="74" s="1"/>
  <c r="BG36" i="110"/>
  <c r="S31" i="75" s="1"/>
  <c r="S21" i="110"/>
  <c r="I16" i="75" s="1"/>
  <c r="R21" i="110"/>
  <c r="P17" i="110"/>
  <c r="H12" i="74" s="1"/>
  <c r="AA12" i="74" s="1"/>
  <c r="O17" i="110"/>
  <c r="H12" i="75" s="1"/>
  <c r="P22" i="110"/>
  <c r="H17" i="74" s="1"/>
  <c r="AA17" i="74" s="1"/>
  <c r="O22" i="110"/>
  <c r="H17" i="75" s="1"/>
  <c r="AB24" i="110"/>
  <c r="K19" i="74" s="1"/>
  <c r="AA24" i="110"/>
  <c r="K19" i="75" s="1"/>
  <c r="T22" i="110"/>
  <c r="I17" i="74" s="1"/>
  <c r="AB17" i="74" s="1"/>
  <c r="S22" i="110"/>
  <c r="I17" i="75" s="1"/>
  <c r="AJ24" i="110"/>
  <c r="M19" i="74" s="1"/>
  <c r="AF19" i="74" s="1"/>
  <c r="AI24" i="110"/>
  <c r="M19" i="75" s="1"/>
  <c r="T20" i="110"/>
  <c r="I15" i="74" s="1"/>
  <c r="AB15" i="74" s="1"/>
  <c r="S20" i="110"/>
  <c r="I15" i="75" s="1"/>
  <c r="P23" i="110"/>
  <c r="H18" i="74" s="1"/>
  <c r="AA18" i="74" s="1"/>
  <c r="O23" i="110"/>
  <c r="H18" i="75" s="1"/>
  <c r="T23" i="110"/>
  <c r="I18" i="74" s="1"/>
  <c r="AB18" i="74" s="1"/>
  <c r="S23" i="110"/>
  <c r="I18" i="75" s="1"/>
  <c r="P20" i="110"/>
  <c r="H15" i="74" s="1"/>
  <c r="AA15" i="74" s="1"/>
  <c r="O20" i="110"/>
  <c r="H15" i="75" s="1"/>
  <c r="P18" i="110"/>
  <c r="H13" i="74" s="1"/>
  <c r="AA13" i="74" s="1"/>
  <c r="O18" i="110"/>
  <c r="H13" i="75" s="1"/>
  <c r="AZ24" i="110"/>
  <c r="Q19" i="74" s="1"/>
  <c r="AJ19" i="74" s="1"/>
  <c r="AY24" i="110"/>
  <c r="Q19" i="75" s="1"/>
  <c r="T16" i="110"/>
  <c r="I11" i="74" s="1"/>
  <c r="AB11" i="74" s="1"/>
  <c r="S16" i="110"/>
  <c r="I11" i="75" s="1"/>
  <c r="T17" i="110"/>
  <c r="I12" i="74" s="1"/>
  <c r="AB12" i="74" s="1"/>
  <c r="S17" i="110"/>
  <c r="I12" i="75" s="1"/>
  <c r="T24" i="110"/>
  <c r="I19" i="74" s="1"/>
  <c r="AB19" i="74" s="1"/>
  <c r="S24" i="110"/>
  <c r="I19" i="75" s="1"/>
  <c r="AF24" i="110"/>
  <c r="L19" i="74" s="1"/>
  <c r="AE19" i="74" s="1"/>
  <c r="AE24" i="110"/>
  <c r="L19" i="75" s="1"/>
  <c r="P19" i="110"/>
  <c r="H14" i="74" s="1"/>
  <c r="AA14" i="74" s="1"/>
  <c r="O19" i="110"/>
  <c r="H14" i="75" s="1"/>
  <c r="AV24" i="110"/>
  <c r="P19" i="74" s="1"/>
  <c r="AI19" i="74" s="1"/>
  <c r="AU24" i="110"/>
  <c r="P19" i="75" s="1"/>
  <c r="AN24" i="110"/>
  <c r="N19" i="74" s="1"/>
  <c r="AG19" i="74" s="1"/>
  <c r="AM24" i="110"/>
  <c r="N19" i="75" s="1"/>
  <c r="P21" i="110"/>
  <c r="H16" i="74" s="1"/>
  <c r="AA16" i="74" s="1"/>
  <c r="O21" i="110"/>
  <c r="H16" i="75" s="1"/>
  <c r="P24" i="110"/>
  <c r="H19" i="74" s="1"/>
  <c r="AA19" i="74" s="1"/>
  <c r="O24" i="110"/>
  <c r="H19" i="75" s="1"/>
  <c r="BD24" i="110"/>
  <c r="R19" i="74" s="1"/>
  <c r="AK19" i="74" s="1"/>
  <c r="BC24" i="110"/>
  <c r="R19" i="75" s="1"/>
  <c r="AR24" i="110"/>
  <c r="O19" i="74" s="1"/>
  <c r="AH19" i="74" s="1"/>
  <c r="AQ24" i="110"/>
  <c r="O19" i="75" s="1"/>
  <c r="T18" i="110"/>
  <c r="I13" i="74" s="1"/>
  <c r="AB13" i="74" s="1"/>
  <c r="S18" i="110"/>
  <c r="I13" i="75" s="1"/>
  <c r="T19" i="110"/>
  <c r="I14" i="74" s="1"/>
  <c r="AB14" i="74" s="1"/>
  <c r="S19" i="110"/>
  <c r="I14" i="75" s="1"/>
  <c r="L24" i="110"/>
  <c r="G19" i="74" s="1"/>
  <c r="Z19" i="74" s="1"/>
  <c r="K24" i="110"/>
  <c r="G19" i="75" s="1"/>
  <c r="T15" i="110"/>
  <c r="I10" i="74" s="1"/>
  <c r="S15" i="110"/>
  <c r="I10" i="75" s="1"/>
  <c r="P14" i="110"/>
  <c r="O14" i="110"/>
  <c r="H14" i="110"/>
  <c r="G14" i="110"/>
  <c r="T14" i="110"/>
  <c r="S14" i="110"/>
  <c r="N15" i="110"/>
  <c r="L17" i="110"/>
  <c r="G12" i="74" s="1"/>
  <c r="Z12" i="74" s="1"/>
  <c r="K17" i="110"/>
  <c r="G12" i="75" s="1"/>
  <c r="L19" i="110"/>
  <c r="G14" i="74" s="1"/>
  <c r="Z14" i="74" s="1"/>
  <c r="K19" i="110"/>
  <c r="G14" i="75" s="1"/>
  <c r="L16" i="110"/>
  <c r="G11" i="74" s="1"/>
  <c r="K16" i="110"/>
  <c r="G11" i="75" s="1"/>
  <c r="L20" i="110"/>
  <c r="G15" i="74" s="1"/>
  <c r="Z15" i="74" s="1"/>
  <c r="K20" i="110"/>
  <c r="G15" i="75" s="1"/>
  <c r="L22" i="110"/>
  <c r="G17" i="74" s="1"/>
  <c r="Z17" i="74" s="1"/>
  <c r="K22" i="110"/>
  <c r="G17" i="75" s="1"/>
  <c r="L12" i="110"/>
  <c r="G7" i="74" s="1"/>
  <c r="Z7" i="74" s="1"/>
  <c r="K12" i="110"/>
  <c r="G7" i="75" s="1"/>
  <c r="L13" i="110"/>
  <c r="G8" i="74" s="1"/>
  <c r="K13" i="110"/>
  <c r="G8" i="75" s="1"/>
  <c r="L23" i="110"/>
  <c r="G18" i="74" s="1"/>
  <c r="Z18" i="74" s="1"/>
  <c r="K23" i="110"/>
  <c r="G18" i="75" s="1"/>
  <c r="L15" i="110"/>
  <c r="G10" i="74" s="1"/>
  <c r="Z10" i="74" s="1"/>
  <c r="K15" i="110"/>
  <c r="G10" i="75" s="1"/>
  <c r="L18" i="110"/>
  <c r="G13" i="74" s="1"/>
  <c r="Z13" i="74" s="1"/>
  <c r="K18" i="110"/>
  <c r="G13" i="75" s="1"/>
  <c r="L14" i="110"/>
  <c r="K14" i="110"/>
  <c r="H21" i="110"/>
  <c r="F16" i="74" s="1"/>
  <c r="Y16" i="74" s="1"/>
  <c r="G21" i="110"/>
  <c r="F16" i="75" s="1"/>
  <c r="H20" i="110"/>
  <c r="F15" i="74" s="1"/>
  <c r="G20" i="110"/>
  <c r="F15" i="75" s="1"/>
  <c r="H19" i="110"/>
  <c r="F14" i="74" s="1"/>
  <c r="Y14" i="74" s="1"/>
  <c r="G19" i="110"/>
  <c r="F14" i="75" s="1"/>
  <c r="H17" i="110"/>
  <c r="F12" i="74" s="1"/>
  <c r="G17" i="110"/>
  <c r="F12" i="75" s="1"/>
  <c r="H16" i="110"/>
  <c r="F11" i="74" s="1"/>
  <c r="Y11" i="74" s="1"/>
  <c r="G16" i="110"/>
  <c r="F11" i="75" s="1"/>
  <c r="BH24" i="110"/>
  <c r="S19" i="74" s="1"/>
  <c r="AL19" i="74" s="1"/>
  <c r="BG24" i="110"/>
  <c r="S19" i="75" s="1"/>
  <c r="BC14" i="110"/>
  <c r="BB14" i="110"/>
  <c r="BC23" i="110"/>
  <c r="R18" i="75" s="1"/>
  <c r="AV14" i="110"/>
  <c r="AT14" i="110"/>
  <c r="AJ23" i="110"/>
  <c r="M18" i="74" s="1"/>
  <c r="AF18" i="74" s="1"/>
  <c r="AI23" i="110"/>
  <c r="M18" i="75" s="1"/>
  <c r="AF23" i="110"/>
  <c r="L18" i="74" s="1"/>
  <c r="AE18" i="74" s="1"/>
  <c r="AE23" i="110"/>
  <c r="L18" i="75" s="1"/>
  <c r="AZ23" i="110"/>
  <c r="Q18" i="74" s="1"/>
  <c r="AJ18" i="74" s="1"/>
  <c r="AY23" i="110"/>
  <c r="Q18" i="75" s="1"/>
  <c r="AR23" i="110"/>
  <c r="O18" i="74" s="1"/>
  <c r="AH18" i="74" s="1"/>
  <c r="AQ23" i="110"/>
  <c r="O18" i="75" s="1"/>
  <c r="X23" i="110"/>
  <c r="J18" i="74" s="1"/>
  <c r="W23" i="110"/>
  <c r="J18" i="75" s="1"/>
  <c r="AB23" i="110"/>
  <c r="K18" i="74" s="1"/>
  <c r="AA23" i="110"/>
  <c r="K18" i="75" s="1"/>
  <c r="AN23" i="110"/>
  <c r="N18" i="74" s="1"/>
  <c r="AG18" i="74" s="1"/>
  <c r="AM23" i="110"/>
  <c r="N18" i="75" s="1"/>
  <c r="AV23" i="110"/>
  <c r="P18" i="74" s="1"/>
  <c r="AI18" i="74" s="1"/>
  <c r="AU23" i="110"/>
  <c r="P18" i="75" s="1"/>
  <c r="BD22" i="110"/>
  <c r="R17" i="74" s="1"/>
  <c r="AK17" i="74" s="1"/>
  <c r="BC22" i="110"/>
  <c r="R17" i="75" s="1"/>
  <c r="AR22" i="110"/>
  <c r="O17" i="74" s="1"/>
  <c r="AH17" i="74" s="1"/>
  <c r="AQ22" i="110"/>
  <c r="O17" i="75" s="1"/>
  <c r="AZ22" i="110"/>
  <c r="Q17" i="74" s="1"/>
  <c r="AJ17" i="74" s="1"/>
  <c r="AY22" i="110"/>
  <c r="Q17" i="75" s="1"/>
  <c r="BH22" i="110"/>
  <c r="S17" i="74" s="1"/>
  <c r="AL17" i="74" s="1"/>
  <c r="BG22" i="110"/>
  <c r="S17" i="75" s="1"/>
  <c r="AJ22" i="110"/>
  <c r="M17" i="74" s="1"/>
  <c r="AF17" i="74" s="1"/>
  <c r="AI22" i="110"/>
  <c r="M17" i="75" s="1"/>
  <c r="AN22" i="110"/>
  <c r="N17" i="74" s="1"/>
  <c r="AG17" i="74" s="1"/>
  <c r="AM22" i="110"/>
  <c r="N17" i="75" s="1"/>
  <c r="AB22" i="110"/>
  <c r="K17" i="74" s="1"/>
  <c r="AA22" i="110"/>
  <c r="K17" i="75" s="1"/>
  <c r="AF22" i="110"/>
  <c r="L17" i="74" s="1"/>
  <c r="AE17" i="74" s="1"/>
  <c r="AE22" i="110"/>
  <c r="L17" i="75" s="1"/>
  <c r="X22" i="110"/>
  <c r="J17" i="74" s="1"/>
  <c r="W22" i="110"/>
  <c r="J17" i="75" s="1"/>
  <c r="AV22" i="110"/>
  <c r="P17" i="74" s="1"/>
  <c r="AI17" i="74" s="1"/>
  <c r="AU22" i="110"/>
  <c r="P17" i="75" s="1"/>
  <c r="X21" i="110"/>
  <c r="J16" i="74" s="1"/>
  <c r="W21" i="110"/>
  <c r="J16" i="75" s="1"/>
  <c r="AZ21" i="110"/>
  <c r="Q16" i="74" s="1"/>
  <c r="AJ16" i="74" s="1"/>
  <c r="AY21" i="110"/>
  <c r="Q16" i="75" s="1"/>
  <c r="AN21" i="110"/>
  <c r="N16" i="74" s="1"/>
  <c r="AG16" i="74" s="1"/>
  <c r="AM21" i="110"/>
  <c r="N16" i="75" s="1"/>
  <c r="AF21" i="110"/>
  <c r="L16" i="74" s="1"/>
  <c r="AE16" i="74" s="1"/>
  <c r="AE21" i="110"/>
  <c r="L16" i="75" s="1"/>
  <c r="BH21" i="110"/>
  <c r="S16" i="74" s="1"/>
  <c r="AL16" i="74" s="1"/>
  <c r="BG21" i="110"/>
  <c r="S16" i="75" s="1"/>
  <c r="AJ21" i="110"/>
  <c r="M16" i="74" s="1"/>
  <c r="AF16" i="74" s="1"/>
  <c r="AI21" i="110"/>
  <c r="M16" i="75" s="1"/>
  <c r="AB21" i="110"/>
  <c r="K16" i="74" s="1"/>
  <c r="AA21" i="110"/>
  <c r="K16" i="75" s="1"/>
  <c r="BD21" i="110"/>
  <c r="R16" i="74" s="1"/>
  <c r="AK16" i="74" s="1"/>
  <c r="BC21" i="110"/>
  <c r="R16" i="75" s="1"/>
  <c r="AR21" i="110"/>
  <c r="O16" i="74" s="1"/>
  <c r="AH16" i="74" s="1"/>
  <c r="AQ21" i="110"/>
  <c r="O16" i="75" s="1"/>
  <c r="AF20" i="110"/>
  <c r="L15" i="74" s="1"/>
  <c r="AE15" i="74" s="1"/>
  <c r="AE20" i="110"/>
  <c r="L15" i="75" s="1"/>
  <c r="AJ20" i="110"/>
  <c r="M15" i="74" s="1"/>
  <c r="AF15" i="74" s="1"/>
  <c r="AI20" i="110"/>
  <c r="M15" i="75" s="1"/>
  <c r="AV20" i="110"/>
  <c r="P15" i="74" s="1"/>
  <c r="AI15" i="74" s="1"/>
  <c r="AU20" i="110"/>
  <c r="P15" i="75" s="1"/>
  <c r="AZ20" i="110"/>
  <c r="Q15" i="74" s="1"/>
  <c r="AJ15" i="74" s="1"/>
  <c r="AY20" i="110"/>
  <c r="Q15" i="75" s="1"/>
  <c r="AN20" i="110"/>
  <c r="N15" i="74" s="1"/>
  <c r="AG15" i="74" s="1"/>
  <c r="AM20" i="110"/>
  <c r="N15" i="75" s="1"/>
  <c r="AR20" i="110"/>
  <c r="O15" i="74" s="1"/>
  <c r="AH15" i="74" s="1"/>
  <c r="AQ20" i="110"/>
  <c r="O15" i="75" s="1"/>
  <c r="X20" i="110"/>
  <c r="J15" i="74" s="1"/>
  <c r="W20" i="110"/>
  <c r="J15" i="75" s="1"/>
  <c r="AB20" i="110"/>
  <c r="K15" i="74" s="1"/>
  <c r="AA20" i="110"/>
  <c r="K15" i="75" s="1"/>
  <c r="AN19" i="110"/>
  <c r="N14" i="74" s="1"/>
  <c r="AG14" i="74" s="1"/>
  <c r="AM19" i="110"/>
  <c r="N14" i="75" s="1"/>
  <c r="AV19" i="110"/>
  <c r="P14" i="74" s="1"/>
  <c r="AI14" i="74" s="1"/>
  <c r="AU19" i="110"/>
  <c r="P14" i="75" s="1"/>
  <c r="X19" i="110"/>
  <c r="J14" i="74" s="1"/>
  <c r="W19" i="110"/>
  <c r="J14" i="75" s="1"/>
  <c r="BH19" i="110"/>
  <c r="S14" i="74" s="1"/>
  <c r="AL14" i="74" s="1"/>
  <c r="BG19" i="110"/>
  <c r="S14" i="75" s="1"/>
  <c r="AZ19" i="110"/>
  <c r="Q14" i="74" s="1"/>
  <c r="AJ14" i="74" s="1"/>
  <c r="AY19" i="110"/>
  <c r="Q14" i="75" s="1"/>
  <c r="AJ19" i="110"/>
  <c r="M14" i="74" s="1"/>
  <c r="AF14" i="74" s="1"/>
  <c r="AI19" i="110"/>
  <c r="M14" i="75" s="1"/>
  <c r="AF19" i="110"/>
  <c r="L14" i="74" s="1"/>
  <c r="AE14" i="74" s="1"/>
  <c r="AE19" i="110"/>
  <c r="L14" i="75" s="1"/>
  <c r="AB19" i="110"/>
  <c r="K14" i="74" s="1"/>
  <c r="AA19" i="110"/>
  <c r="K14" i="75" s="1"/>
  <c r="BD19" i="110"/>
  <c r="R14" i="74" s="1"/>
  <c r="AK14" i="74" s="1"/>
  <c r="BC19" i="110"/>
  <c r="R14" i="75" s="1"/>
  <c r="AR19" i="110"/>
  <c r="O14" i="74" s="1"/>
  <c r="AH14" i="74" s="1"/>
  <c r="AQ19" i="110"/>
  <c r="O14" i="75" s="1"/>
  <c r="AJ18" i="110"/>
  <c r="M13" i="74" s="1"/>
  <c r="AF13" i="74" s="1"/>
  <c r="AI18" i="110"/>
  <c r="M13" i="75" s="1"/>
  <c r="AB18" i="110"/>
  <c r="K13" i="74" s="1"/>
  <c r="AA18" i="110"/>
  <c r="K13" i="75" s="1"/>
  <c r="AF18" i="110"/>
  <c r="L13" i="74" s="1"/>
  <c r="AE13" i="74" s="1"/>
  <c r="AE18" i="110"/>
  <c r="L13" i="75" s="1"/>
  <c r="AR18" i="110"/>
  <c r="O13" i="74" s="1"/>
  <c r="AH13" i="74" s="1"/>
  <c r="AQ18" i="110"/>
  <c r="O13" i="75" s="1"/>
  <c r="BH18" i="110"/>
  <c r="S13" i="74" s="1"/>
  <c r="AL13" i="74" s="1"/>
  <c r="BG18" i="110"/>
  <c r="S13" i="75" s="1"/>
  <c r="AV18" i="110"/>
  <c r="P13" i="74" s="1"/>
  <c r="AI13" i="74" s="1"/>
  <c r="AU18" i="110"/>
  <c r="P13" i="75" s="1"/>
  <c r="AN18" i="110"/>
  <c r="N13" i="74" s="1"/>
  <c r="AG13" i="74" s="1"/>
  <c r="AM18" i="110"/>
  <c r="N13" i="75" s="1"/>
  <c r="X18" i="110"/>
  <c r="J13" i="74" s="1"/>
  <c r="W18" i="110"/>
  <c r="J13" i="75" s="1"/>
  <c r="AZ18" i="110"/>
  <c r="Q13" i="74" s="1"/>
  <c r="AJ13" i="74" s="1"/>
  <c r="AY18" i="110"/>
  <c r="Q13" i="75" s="1"/>
  <c r="BD18" i="110"/>
  <c r="R13" i="74" s="1"/>
  <c r="AK13" i="74" s="1"/>
  <c r="BC18" i="110"/>
  <c r="R13" i="75" s="1"/>
  <c r="AF17" i="110"/>
  <c r="L12" i="74" s="1"/>
  <c r="AE12" i="74" s="1"/>
  <c r="AE17" i="110"/>
  <c r="L12" i="75" s="1"/>
  <c r="AB17" i="110"/>
  <c r="K12" i="74" s="1"/>
  <c r="AA17" i="110"/>
  <c r="K12" i="75" s="1"/>
  <c r="AR17" i="110"/>
  <c r="O12" i="74" s="1"/>
  <c r="AH12" i="74" s="1"/>
  <c r="AQ17" i="110"/>
  <c r="O12" i="75" s="1"/>
  <c r="BH17" i="110"/>
  <c r="S12" i="74" s="1"/>
  <c r="AL12" i="74" s="1"/>
  <c r="BG17" i="110"/>
  <c r="S12" i="75" s="1"/>
  <c r="AV17" i="110"/>
  <c r="P12" i="74" s="1"/>
  <c r="AI12" i="74" s="1"/>
  <c r="AU17" i="110"/>
  <c r="P12" i="75" s="1"/>
  <c r="X17" i="110"/>
  <c r="J12" i="74" s="1"/>
  <c r="W17" i="110"/>
  <c r="J12" i="75" s="1"/>
  <c r="AZ17" i="110"/>
  <c r="Q12" i="74" s="1"/>
  <c r="AJ12" i="74" s="1"/>
  <c r="AY17" i="110"/>
  <c r="Q12" i="75" s="1"/>
  <c r="AN17" i="110"/>
  <c r="N12" i="74" s="1"/>
  <c r="AG12" i="74" s="1"/>
  <c r="AM17" i="110"/>
  <c r="N12" i="75" s="1"/>
  <c r="BD17" i="110"/>
  <c r="R12" i="74" s="1"/>
  <c r="AK12" i="74" s="1"/>
  <c r="BC17" i="110"/>
  <c r="R12" i="75" s="1"/>
  <c r="AN16" i="110"/>
  <c r="N11" i="74" s="1"/>
  <c r="AG11" i="74" s="1"/>
  <c r="AM16" i="110"/>
  <c r="N11" i="75" s="1"/>
  <c r="AF16" i="110"/>
  <c r="L11" i="74" s="1"/>
  <c r="AE11" i="74" s="1"/>
  <c r="AE16" i="110"/>
  <c r="L11" i="75" s="1"/>
  <c r="AR16" i="110"/>
  <c r="O11" i="74" s="1"/>
  <c r="AH11" i="74" s="1"/>
  <c r="AQ16" i="110"/>
  <c r="O11" i="75" s="1"/>
  <c r="AZ16" i="110"/>
  <c r="Q11" i="74" s="1"/>
  <c r="AJ11" i="74" s="1"/>
  <c r="AY16" i="110"/>
  <c r="Q11" i="75" s="1"/>
  <c r="AV16" i="110"/>
  <c r="P11" i="74" s="1"/>
  <c r="AI11" i="74" s="1"/>
  <c r="AU16" i="110"/>
  <c r="P11" i="75" s="1"/>
  <c r="AJ16" i="110"/>
  <c r="M11" i="74" s="1"/>
  <c r="AF11" i="74" s="1"/>
  <c r="AI16" i="110"/>
  <c r="M11" i="75" s="1"/>
  <c r="X16" i="110"/>
  <c r="J11" i="74" s="1"/>
  <c r="W16" i="110"/>
  <c r="J11" i="75" s="1"/>
  <c r="AB16" i="110"/>
  <c r="K11" i="74" s="1"/>
  <c r="AA16" i="110"/>
  <c r="K11" i="75" s="1"/>
  <c r="BH16" i="110"/>
  <c r="S11" i="74" s="1"/>
  <c r="AL11" i="74" s="1"/>
  <c r="BG16" i="110"/>
  <c r="S11" i="75" s="1"/>
  <c r="AJ15" i="110"/>
  <c r="M10" i="74" s="1"/>
  <c r="AF10" i="74" s="1"/>
  <c r="AI15" i="110"/>
  <c r="M10" i="75" s="1"/>
  <c r="AB15" i="110"/>
  <c r="K10" i="74" s="1"/>
  <c r="AD10" i="74" s="1"/>
  <c r="AA15" i="110"/>
  <c r="K10" i="75" s="1"/>
  <c r="BD15" i="110"/>
  <c r="R10" i="74" s="1"/>
  <c r="BC15" i="110"/>
  <c r="R10" i="75" s="1"/>
  <c r="AF15" i="110"/>
  <c r="L10" i="74" s="1"/>
  <c r="AE10" i="74" s="1"/>
  <c r="AE15" i="110"/>
  <c r="L10" i="75" s="1"/>
  <c r="BH15" i="110"/>
  <c r="S10" i="74" s="1"/>
  <c r="BG15" i="110"/>
  <c r="S10" i="75" s="1"/>
  <c r="AN15" i="110"/>
  <c r="N10" i="74" s="1"/>
  <c r="AG10" i="74" s="1"/>
  <c r="AM15" i="110"/>
  <c r="N10" i="75" s="1"/>
  <c r="AZ15" i="110"/>
  <c r="Q10" i="74" s="1"/>
  <c r="AY15" i="110"/>
  <c r="Q10" i="75" s="1"/>
  <c r="AR15" i="110"/>
  <c r="O10" i="74" s="1"/>
  <c r="AQ15" i="110"/>
  <c r="O10" i="75" s="1"/>
  <c r="AV15" i="110"/>
  <c r="P10" i="74" s="1"/>
  <c r="AI10" i="74" s="1"/>
  <c r="AU15" i="110"/>
  <c r="P10" i="75" s="1"/>
  <c r="BD14" i="110"/>
  <c r="AB14" i="110"/>
  <c r="AA14" i="110"/>
  <c r="AN14" i="110"/>
  <c r="AM14" i="110"/>
  <c r="BH14" i="110"/>
  <c r="BG14" i="110"/>
  <c r="AR14" i="110"/>
  <c r="AQ14" i="110"/>
  <c r="AF14" i="110"/>
  <c r="AE14" i="110"/>
  <c r="AZ14" i="110"/>
  <c r="AY14" i="110"/>
  <c r="AJ14" i="110"/>
  <c r="AI14" i="110"/>
  <c r="AN13" i="110"/>
  <c r="N8" i="74" s="1"/>
  <c r="AG8" i="74" s="1"/>
  <c r="AM13" i="110"/>
  <c r="N8" i="75" s="1"/>
  <c r="AF13" i="110"/>
  <c r="L8" i="74" s="1"/>
  <c r="AE13" i="110"/>
  <c r="L8" i="75" s="1"/>
  <c r="AB13" i="110"/>
  <c r="K8" i="74" s="1"/>
  <c r="AD8" i="74" s="1"/>
  <c r="AA13" i="110"/>
  <c r="K8" i="75" s="1"/>
  <c r="AR13" i="110"/>
  <c r="O8" i="74" s="1"/>
  <c r="AQ13" i="110"/>
  <c r="O8" i="75" s="1"/>
  <c r="AV13" i="110"/>
  <c r="P8" i="74" s="1"/>
  <c r="AU13" i="110"/>
  <c r="P8" i="75" s="1"/>
  <c r="X13" i="110"/>
  <c r="J8" i="74" s="1"/>
  <c r="W13" i="110"/>
  <c r="J8" i="75" s="1"/>
  <c r="AJ13" i="110"/>
  <c r="M8" i="74" s="1"/>
  <c r="AF8" i="74" s="1"/>
  <c r="AI13" i="110"/>
  <c r="M8" i="75" s="1"/>
  <c r="AN12" i="110"/>
  <c r="N7" i="74" s="1"/>
  <c r="AG7" i="74" s="1"/>
  <c r="AM12" i="110"/>
  <c r="N7" i="75" s="1"/>
  <c r="BH12" i="110"/>
  <c r="S7" i="74" s="1"/>
  <c r="AL7" i="74" s="1"/>
  <c r="BG12" i="110"/>
  <c r="S7" i="75" s="1"/>
  <c r="AV12" i="110"/>
  <c r="P7" i="74" s="1"/>
  <c r="AI7" i="74" s="1"/>
  <c r="AU12" i="110"/>
  <c r="P7" i="75" s="1"/>
  <c r="AR12" i="110"/>
  <c r="O7" i="74" s="1"/>
  <c r="AH7" i="74" s="1"/>
  <c r="AQ12" i="110"/>
  <c r="O7" i="75" s="1"/>
  <c r="BD12" i="110"/>
  <c r="R7" i="74" s="1"/>
  <c r="AK7" i="74" s="1"/>
  <c r="BC12" i="110"/>
  <c r="R7" i="75" s="1"/>
  <c r="AF12" i="110"/>
  <c r="L7" i="74" s="1"/>
  <c r="AE12" i="110"/>
  <c r="L7" i="75" s="1"/>
  <c r="AJ12" i="110"/>
  <c r="M7" i="74" s="1"/>
  <c r="AF7" i="74" s="1"/>
  <c r="AI12" i="110"/>
  <c r="M7" i="75" s="1"/>
  <c r="AZ12" i="110"/>
  <c r="Q7" i="74" s="1"/>
  <c r="AY12" i="110"/>
  <c r="Q7" i="75" s="1"/>
  <c r="AQ11" i="110"/>
  <c r="O6" i="75" s="1"/>
  <c r="AE11" i="110"/>
  <c r="AZ11" i="110"/>
  <c r="AY11" i="110"/>
  <c r="BH11" i="110"/>
  <c r="S6" i="74" s="1"/>
  <c r="BG11" i="110"/>
  <c r="S6" i="75" s="1"/>
  <c r="AB12" i="110"/>
  <c r="K7" i="74" s="1"/>
  <c r="AA12" i="110"/>
  <c r="K7" i="75" s="1"/>
  <c r="X12" i="110"/>
  <c r="J7" i="74" s="1"/>
  <c r="W12" i="110"/>
  <c r="J7" i="75" s="1"/>
  <c r="AA11" i="110"/>
  <c r="W11" i="110"/>
  <c r="AV11" i="112"/>
  <c r="AU11" i="112"/>
  <c r="BH32" i="112"/>
  <c r="BG32" i="112"/>
  <c r="X24" i="112"/>
  <c r="W24" i="112"/>
  <c r="X25" i="112"/>
  <c r="W25" i="112"/>
  <c r="AB34" i="112"/>
  <c r="AA34" i="112"/>
  <c r="AF27" i="112"/>
  <c r="AE27" i="112"/>
  <c r="AF33" i="112"/>
  <c r="AE33" i="112"/>
  <c r="AF28" i="112"/>
  <c r="AE28" i="112"/>
  <c r="AJ27" i="112"/>
  <c r="AI27" i="112"/>
  <c r="AJ11" i="112"/>
  <c r="AI11" i="112"/>
  <c r="BD11" i="112"/>
  <c r="BC11" i="112"/>
  <c r="AB36" i="112"/>
  <c r="AA36" i="112"/>
  <c r="AN11" i="112"/>
  <c r="AM11" i="112"/>
  <c r="X35" i="112"/>
  <c r="W35" i="112"/>
  <c r="X26" i="112"/>
  <c r="W26" i="112"/>
  <c r="AB28" i="112"/>
  <c r="AA28" i="112"/>
  <c r="P32" i="112"/>
  <c r="O32" i="112"/>
  <c r="BH25" i="112"/>
  <c r="BG25" i="112"/>
  <c r="BD26" i="112"/>
  <c r="BC26" i="112"/>
  <c r="AN34" i="112"/>
  <c r="AM34" i="112"/>
  <c r="BH33" i="112"/>
  <c r="BG33" i="112"/>
  <c r="BH20" i="112"/>
  <c r="BG20" i="112"/>
  <c r="BH23" i="112"/>
  <c r="BG23" i="112"/>
  <c r="BD13" i="112"/>
  <c r="BC13" i="112"/>
  <c r="AR17" i="112"/>
  <c r="AQ17" i="112"/>
  <c r="AV21" i="112"/>
  <c r="AU21" i="112"/>
  <c r="T13" i="112"/>
  <c r="S13" i="112"/>
  <c r="X15" i="112"/>
  <c r="W15" i="112"/>
  <c r="BH13" i="112"/>
  <c r="BG13" i="112"/>
  <c r="BD23" i="112"/>
  <c r="BC23" i="112"/>
  <c r="AZ13" i="112"/>
  <c r="AY13" i="112"/>
  <c r="AJ17" i="112"/>
  <c r="AI17" i="112"/>
  <c r="BD16" i="112"/>
  <c r="BC16" i="112"/>
  <c r="P16" i="112"/>
  <c r="O16" i="112"/>
  <c r="BD20" i="112"/>
  <c r="BC20" i="112"/>
  <c r="T21" i="112"/>
  <c r="S21" i="112"/>
  <c r="P15" i="112"/>
  <c r="O15" i="112"/>
  <c r="BH22" i="112"/>
  <c r="BG22" i="112"/>
  <c r="BH11" i="109"/>
  <c r="BD11" i="109"/>
  <c r="AZ11" i="109"/>
  <c r="L30" i="112"/>
  <c r="K30" i="112"/>
  <c r="L29" i="112"/>
  <c r="K29" i="112"/>
  <c r="L27" i="112"/>
  <c r="K27" i="112"/>
  <c r="L21" i="112"/>
  <c r="K21" i="112"/>
  <c r="L35" i="112"/>
  <c r="K35" i="112"/>
  <c r="H23" i="112"/>
  <c r="G23" i="112"/>
  <c r="H12" i="112"/>
  <c r="G12" i="112"/>
  <c r="H40" i="112"/>
  <c r="G40" i="112"/>
  <c r="H31" i="112"/>
  <c r="G31" i="112"/>
  <c r="H29" i="112"/>
  <c r="G29" i="112"/>
  <c r="H24" i="112"/>
  <c r="G24" i="112"/>
  <c r="H39" i="112"/>
  <c r="G39" i="112"/>
  <c r="H30" i="112"/>
  <c r="G30" i="112"/>
  <c r="H28" i="112"/>
  <c r="G28" i="112"/>
  <c r="H18" i="112"/>
  <c r="G18" i="112"/>
  <c r="H15" i="112"/>
  <c r="G15" i="112"/>
  <c r="H22" i="112"/>
  <c r="G22" i="112"/>
  <c r="X14" i="112"/>
  <c r="W14" i="112"/>
  <c r="BC14" i="112"/>
  <c r="BD14" i="112"/>
  <c r="AU14" i="112"/>
  <c r="AV14" i="112"/>
  <c r="AV11" i="109"/>
  <c r="P11" i="109"/>
  <c r="X11" i="109"/>
  <c r="AB11" i="109"/>
  <c r="T11" i="109"/>
  <c r="AR11" i="109"/>
  <c r="AN11" i="109"/>
  <c r="BC13" i="110"/>
  <c r="R8" i="75" s="1"/>
  <c r="H40" i="109"/>
  <c r="G15" i="110"/>
  <c r="F10" i="75" s="1"/>
  <c r="AJ28" i="74"/>
  <c r="AF27" i="74"/>
  <c r="AG22" i="74"/>
  <c r="AE21" i="74"/>
  <c r="AB20" i="74"/>
  <c r="AA25" i="74"/>
  <c r="AA24" i="74"/>
  <c r="AA31" i="74"/>
  <c r="Z24" i="74"/>
  <c r="Y15" i="74"/>
  <c r="U32" i="75"/>
  <c r="Y12" i="74"/>
  <c r="Z11" i="74"/>
  <c r="Z8" i="74"/>
  <c r="Q6" i="74" l="1"/>
  <c r="M24" i="114"/>
  <c r="Q6" i="75"/>
  <c r="L24" i="114"/>
  <c r="L6" i="75"/>
  <c r="L18" i="114"/>
  <c r="K6" i="75"/>
  <c r="L17" i="114"/>
  <c r="J6" i="75"/>
  <c r="L16" i="114"/>
  <c r="I6" i="75"/>
  <c r="L15" i="114"/>
  <c r="H6" i="75"/>
  <c r="L14" i="114"/>
  <c r="Q9" i="75"/>
  <c r="Q9" i="74"/>
  <c r="AJ9" i="74" s="1"/>
  <c r="R9" i="75"/>
  <c r="S9" i="75"/>
  <c r="R9" i="74"/>
  <c r="S9" i="74"/>
  <c r="AL9" i="74" s="1"/>
  <c r="O9" i="74"/>
  <c r="I9" i="75"/>
  <c r="O9" i="75"/>
  <c r="O41" i="75" s="1"/>
  <c r="M9" i="75"/>
  <c r="K9" i="75"/>
  <c r="G9" i="75"/>
  <c r="I9" i="74"/>
  <c r="M9" i="74"/>
  <c r="AF9" i="74" s="1"/>
  <c r="K9" i="74"/>
  <c r="G9" i="74"/>
  <c r="N9" i="75"/>
  <c r="N9" i="74"/>
  <c r="H9" i="75"/>
  <c r="P9" i="74"/>
  <c r="H9" i="74"/>
  <c r="L9" i="75"/>
  <c r="L9" i="74"/>
  <c r="F9" i="74"/>
  <c r="Y9" i="74" s="1"/>
  <c r="F9" i="75"/>
  <c r="P11" i="110"/>
  <c r="AB11" i="110"/>
  <c r="AR11" i="110"/>
  <c r="O6" i="74" s="1"/>
  <c r="T11" i="110"/>
  <c r="L11" i="110"/>
  <c r="G6" i="74" s="1"/>
  <c r="X11" i="110"/>
  <c r="AF11" i="110"/>
  <c r="H11" i="110"/>
  <c r="F6" i="74" s="1"/>
  <c r="T13" i="110"/>
  <c r="I8" i="74" s="1"/>
  <c r="S13" i="110"/>
  <c r="I8" i="75" s="1"/>
  <c r="H12" i="110"/>
  <c r="F7" i="74" s="1"/>
  <c r="Y7" i="74" s="1"/>
  <c r="G12" i="110"/>
  <c r="F7" i="75" s="1"/>
  <c r="U7" i="75" s="1"/>
  <c r="T21" i="110"/>
  <c r="I16" i="74" s="1"/>
  <c r="AB16" i="74" s="1"/>
  <c r="H39" i="110"/>
  <c r="F34" i="74" s="1"/>
  <c r="Y34" i="74" s="1"/>
  <c r="AN34" i="74" s="1"/>
  <c r="G39" i="110"/>
  <c r="F34" i="75" s="1"/>
  <c r="U34" i="75" s="1"/>
  <c r="P32" i="110"/>
  <c r="H27" i="74" s="1"/>
  <c r="AA27" i="74" s="1"/>
  <c r="O32" i="110"/>
  <c r="H27" i="75" s="1"/>
  <c r="H29" i="110"/>
  <c r="F24" i="74" s="1"/>
  <c r="Y24" i="74" s="1"/>
  <c r="G29" i="110"/>
  <c r="F24" i="75" s="1"/>
  <c r="H30" i="110"/>
  <c r="F25" i="74" s="1"/>
  <c r="Y25" i="74" s="1"/>
  <c r="G30" i="110"/>
  <c r="F25" i="75" s="1"/>
  <c r="U25" i="75" s="1"/>
  <c r="AF33" i="110"/>
  <c r="L28" i="74" s="1"/>
  <c r="AE28" i="74" s="1"/>
  <c r="AE33" i="110"/>
  <c r="L28" i="75" s="1"/>
  <c r="AF28" i="110"/>
  <c r="L23" i="74" s="1"/>
  <c r="AE23" i="74" s="1"/>
  <c r="AE28" i="110"/>
  <c r="L23" i="75" s="1"/>
  <c r="AB28" i="110"/>
  <c r="K23" i="74" s="1"/>
  <c r="AC23" i="74" s="1"/>
  <c r="AA28" i="110"/>
  <c r="K23" i="75" s="1"/>
  <c r="X25" i="110"/>
  <c r="J20" i="74" s="1"/>
  <c r="W25" i="110"/>
  <c r="J20" i="75" s="1"/>
  <c r="X35" i="110"/>
  <c r="J30" i="74" s="1"/>
  <c r="W35" i="110"/>
  <c r="J30" i="75" s="1"/>
  <c r="AJ27" i="110"/>
  <c r="M22" i="74" s="1"/>
  <c r="AF22" i="74" s="1"/>
  <c r="AI27" i="110"/>
  <c r="M22" i="75" s="1"/>
  <c r="AN34" i="110"/>
  <c r="N29" i="74" s="1"/>
  <c r="AG29" i="74" s="1"/>
  <c r="AM34" i="110"/>
  <c r="N29" i="75" s="1"/>
  <c r="H40" i="110"/>
  <c r="F35" i="74" s="1"/>
  <c r="Y35" i="74" s="1"/>
  <c r="AN35" i="74" s="1"/>
  <c r="G40" i="110"/>
  <c r="F35" i="75" s="1"/>
  <c r="U35" i="75" s="1"/>
  <c r="AB34" i="110"/>
  <c r="K29" i="74" s="1"/>
  <c r="AC29" i="74" s="1"/>
  <c r="AA34" i="110"/>
  <c r="K29" i="75" s="1"/>
  <c r="L27" i="110"/>
  <c r="G22" i="74" s="1"/>
  <c r="Z22" i="74" s="1"/>
  <c r="K27" i="110"/>
  <c r="G22" i="75" s="1"/>
  <c r="H31" i="110"/>
  <c r="F26" i="74" s="1"/>
  <c r="Y26" i="74" s="1"/>
  <c r="G31" i="110"/>
  <c r="F26" i="75" s="1"/>
  <c r="AB36" i="110"/>
  <c r="K31" i="74" s="1"/>
  <c r="AA36" i="110"/>
  <c r="K31" i="75" s="1"/>
  <c r="H28" i="110"/>
  <c r="F23" i="74" s="1"/>
  <c r="Y23" i="74" s="1"/>
  <c r="G28" i="110"/>
  <c r="F23" i="75" s="1"/>
  <c r="L30" i="110"/>
  <c r="G25" i="74" s="1"/>
  <c r="Z25" i="74" s="1"/>
  <c r="K30" i="110"/>
  <c r="G25" i="75" s="1"/>
  <c r="L35" i="110"/>
  <c r="G30" i="74" s="1"/>
  <c r="Z30" i="74" s="1"/>
  <c r="K35" i="110"/>
  <c r="G30" i="75" s="1"/>
  <c r="X26" i="110"/>
  <c r="J21" i="74" s="1"/>
  <c r="AC21" i="74" s="1"/>
  <c r="W26" i="110"/>
  <c r="J21" i="75" s="1"/>
  <c r="BH25" i="110"/>
  <c r="S20" i="74" s="1"/>
  <c r="AL20" i="74" s="1"/>
  <c r="BG25" i="110"/>
  <c r="S20" i="75" s="1"/>
  <c r="BH33" i="110"/>
  <c r="S28" i="74" s="1"/>
  <c r="AL28" i="74" s="1"/>
  <c r="BG33" i="110"/>
  <c r="S28" i="75" s="1"/>
  <c r="BD26" i="110"/>
  <c r="R21" i="74" s="1"/>
  <c r="AK21" i="74" s="1"/>
  <c r="BC26" i="110"/>
  <c r="R21" i="75" s="1"/>
  <c r="BH32" i="110"/>
  <c r="S27" i="74" s="1"/>
  <c r="AL27" i="74" s="1"/>
  <c r="BG32" i="110"/>
  <c r="S27" i="75" s="1"/>
  <c r="H24" i="110"/>
  <c r="F19" i="74" s="1"/>
  <c r="Y19" i="74" s="1"/>
  <c r="G24" i="110"/>
  <c r="F19" i="75" s="1"/>
  <c r="U19" i="75" s="1"/>
  <c r="X24" i="110"/>
  <c r="J19" i="74" s="1"/>
  <c r="W24" i="110"/>
  <c r="J19" i="75" s="1"/>
  <c r="P16" i="110"/>
  <c r="H11" i="74" s="1"/>
  <c r="AA11" i="74" s="1"/>
  <c r="O16" i="110"/>
  <c r="H11" i="75" s="1"/>
  <c r="P15" i="110"/>
  <c r="H10" i="74" s="1"/>
  <c r="AA10" i="74" s="1"/>
  <c r="O15" i="110"/>
  <c r="H10" i="75" s="1"/>
  <c r="K21" i="110"/>
  <c r="G16" i="75" s="1"/>
  <c r="G23" i="110"/>
  <c r="F18" i="75" s="1"/>
  <c r="G22" i="110"/>
  <c r="F17" i="75" s="1"/>
  <c r="U17" i="75" s="1"/>
  <c r="G18" i="110"/>
  <c r="F13" i="75" s="1"/>
  <c r="AU14" i="110"/>
  <c r="AE7" i="74"/>
  <c r="BH23" i="110"/>
  <c r="S18" i="74" s="1"/>
  <c r="AL18" i="74" s="1"/>
  <c r="BG23" i="110"/>
  <c r="S18" i="75" s="1"/>
  <c r="AV21" i="110"/>
  <c r="P16" i="74" s="1"/>
  <c r="AI16" i="74" s="1"/>
  <c r="AU21" i="110"/>
  <c r="P16" i="75" s="1"/>
  <c r="U16" i="75" s="1"/>
  <c r="BD20" i="110"/>
  <c r="R15" i="74" s="1"/>
  <c r="AK15" i="74" s="1"/>
  <c r="BC20" i="110"/>
  <c r="R15" i="75" s="1"/>
  <c r="BH20" i="110"/>
  <c r="S15" i="74" s="1"/>
  <c r="AL15" i="74" s="1"/>
  <c r="BG20" i="110"/>
  <c r="S15" i="75" s="1"/>
  <c r="U15" i="75" s="1"/>
  <c r="AJ17" i="110"/>
  <c r="M12" i="74" s="1"/>
  <c r="AF12" i="74" s="1"/>
  <c r="AI17" i="110"/>
  <c r="M12" i="75" s="1"/>
  <c r="U12" i="75" s="1"/>
  <c r="BD16" i="110"/>
  <c r="R11" i="74" s="1"/>
  <c r="BC16" i="110"/>
  <c r="R11" i="75" s="1"/>
  <c r="X15" i="110"/>
  <c r="J10" i="74" s="1"/>
  <c r="W15" i="110"/>
  <c r="J10" i="75" s="1"/>
  <c r="X14" i="110"/>
  <c r="W14" i="110"/>
  <c r="BH13" i="110"/>
  <c r="BG13" i="110"/>
  <c r="AZ13" i="110"/>
  <c r="Q8" i="74" s="1"/>
  <c r="AY13" i="110"/>
  <c r="Q8" i="75" s="1"/>
  <c r="Q41" i="75" s="1"/>
  <c r="AI11" i="110"/>
  <c r="AU11" i="110"/>
  <c r="BD11" i="110"/>
  <c r="BC11" i="110"/>
  <c r="AM11" i="110"/>
  <c r="H16" i="90"/>
  <c r="AE9" i="74"/>
  <c r="AK9" i="74"/>
  <c r="AB9" i="74"/>
  <c r="G19" i="90"/>
  <c r="K19" i="90"/>
  <c r="J19" i="90"/>
  <c r="H19" i="90"/>
  <c r="L19" i="90"/>
  <c r="I19" i="90"/>
  <c r="M19" i="90"/>
  <c r="F19" i="90"/>
  <c r="AA9" i="74"/>
  <c r="AH9" i="74"/>
  <c r="G25" i="90"/>
  <c r="K25" i="90"/>
  <c r="F25" i="90"/>
  <c r="H25" i="90"/>
  <c r="L25" i="90"/>
  <c r="I25" i="90"/>
  <c r="M25" i="90"/>
  <c r="J25" i="90"/>
  <c r="AD9" i="74"/>
  <c r="AG9" i="74"/>
  <c r="AI9" i="74"/>
  <c r="L29" i="90"/>
  <c r="H18" i="76"/>
  <c r="L18" i="76"/>
  <c r="G18" i="76"/>
  <c r="I18" i="76"/>
  <c r="M18" i="76"/>
  <c r="J18" i="76"/>
  <c r="F18" i="76"/>
  <c r="K18" i="76"/>
  <c r="AJ6" i="74"/>
  <c r="F20" i="76"/>
  <c r="T32" i="74"/>
  <c r="U32" i="74" s="1"/>
  <c r="AB10" i="74"/>
  <c r="AL6" i="74"/>
  <c r="AK10" i="74"/>
  <c r="AJ7" i="74"/>
  <c r="AJ10" i="74"/>
  <c r="AL10" i="74"/>
  <c r="U14" i="75"/>
  <c r="AH10" i="74"/>
  <c r="U23" i="75"/>
  <c r="U21" i="75"/>
  <c r="AD17" i="74"/>
  <c r="AC17" i="74"/>
  <c r="AD27" i="74"/>
  <c r="AC27" i="74"/>
  <c r="AC20" i="74"/>
  <c r="AD20" i="74"/>
  <c r="AD15" i="74"/>
  <c r="AC15" i="74"/>
  <c r="AC24" i="74"/>
  <c r="AD24" i="74"/>
  <c r="AD22" i="74"/>
  <c r="AC22" i="74"/>
  <c r="AD21" i="74"/>
  <c r="AC18" i="74"/>
  <c r="AD18" i="74"/>
  <c r="AD25" i="74"/>
  <c r="AC25" i="74"/>
  <c r="AD26" i="74"/>
  <c r="AC26" i="74"/>
  <c r="AD16" i="74"/>
  <c r="AC16" i="74"/>
  <c r="AD13" i="74"/>
  <c r="AC13" i="74"/>
  <c r="AC28" i="74"/>
  <c r="AD28" i="74"/>
  <c r="AD12" i="74"/>
  <c r="AC12" i="74"/>
  <c r="AD30" i="74"/>
  <c r="AC30" i="74"/>
  <c r="AD19" i="74"/>
  <c r="AC19" i="74"/>
  <c r="AC14" i="74"/>
  <c r="AD14" i="74"/>
  <c r="U27" i="75"/>
  <c r="U26" i="75"/>
  <c r="U28" i="75"/>
  <c r="U30" i="75"/>
  <c r="U24" i="75"/>
  <c r="U29" i="75"/>
  <c r="U20" i="75"/>
  <c r="U31" i="75"/>
  <c r="U22" i="75"/>
  <c r="T33" i="74"/>
  <c r="U33" i="74" s="1"/>
  <c r="AC8" i="74"/>
  <c r="AC11" i="74"/>
  <c r="AD11" i="74"/>
  <c r="AA8" i="74"/>
  <c r="AH8" i="74"/>
  <c r="AH6" i="74"/>
  <c r="R6" i="75" l="1"/>
  <c r="L25" i="114"/>
  <c r="R6" i="74"/>
  <c r="M25" i="114"/>
  <c r="M20" i="76"/>
  <c r="P6" i="75"/>
  <c r="L23" i="114"/>
  <c r="N6" i="75"/>
  <c r="L20" i="114"/>
  <c r="M6" i="75"/>
  <c r="L19" i="114"/>
  <c r="L6" i="74"/>
  <c r="AE6" i="74" s="1"/>
  <c r="M18" i="114"/>
  <c r="K6" i="74"/>
  <c r="AD6" i="74" s="1"/>
  <c r="M17" i="114"/>
  <c r="J6" i="74"/>
  <c r="M16" i="114"/>
  <c r="I6" i="74"/>
  <c r="M15" i="114"/>
  <c r="I41" i="75"/>
  <c r="H8" i="81" s="1"/>
  <c r="H6" i="74"/>
  <c r="AA6" i="74" s="1"/>
  <c r="M14" i="114"/>
  <c r="S8" i="75"/>
  <c r="S41" i="75" s="1"/>
  <c r="L26" i="114"/>
  <c r="S8" i="74"/>
  <c r="M26" i="114"/>
  <c r="I20" i="76"/>
  <c r="R41" i="75"/>
  <c r="G41" i="75"/>
  <c r="K41" i="75"/>
  <c r="J8" i="81" s="1"/>
  <c r="M41" i="75"/>
  <c r="L8" i="81" s="1"/>
  <c r="L41" i="75"/>
  <c r="K8" i="81" s="1"/>
  <c r="H41" i="75"/>
  <c r="G8" i="81" s="1"/>
  <c r="J9" i="75"/>
  <c r="J41" i="75" s="1"/>
  <c r="J9" i="74"/>
  <c r="N41" i="75"/>
  <c r="M8" i="81" s="1"/>
  <c r="P9" i="75"/>
  <c r="P41" i="75" s="1"/>
  <c r="O8" i="81" s="1"/>
  <c r="F41" i="75"/>
  <c r="AD23" i="74"/>
  <c r="AD29" i="74"/>
  <c r="H14" i="76"/>
  <c r="H12" i="76"/>
  <c r="AB6" i="74"/>
  <c r="AN11" i="110"/>
  <c r="AV11" i="110"/>
  <c r="AJ11" i="110"/>
  <c r="T34" i="74"/>
  <c r="U34" i="74" s="1"/>
  <c r="U6" i="75"/>
  <c r="F15" i="76"/>
  <c r="L22" i="90"/>
  <c r="G14" i="76"/>
  <c r="F8" i="81"/>
  <c r="K17" i="90"/>
  <c r="L17" i="90"/>
  <c r="G16" i="90"/>
  <c r="G26" i="90"/>
  <c r="L24" i="90"/>
  <c r="U18" i="75"/>
  <c r="T35" i="74"/>
  <c r="U35" i="74" s="1"/>
  <c r="L23" i="90"/>
  <c r="F21" i="90"/>
  <c r="G22" i="90"/>
  <c r="K16" i="90"/>
  <c r="H21" i="90"/>
  <c r="G15" i="76"/>
  <c r="AD31" i="74"/>
  <c r="M17" i="90"/>
  <c r="I16" i="90"/>
  <c r="I17" i="90"/>
  <c r="G17" i="90"/>
  <c r="H23" i="90"/>
  <c r="F24" i="90"/>
  <c r="K24" i="90"/>
  <c r="M21" i="90"/>
  <c r="J21" i="90"/>
  <c r="F22" i="90"/>
  <c r="H22" i="90"/>
  <c r="L14" i="76"/>
  <c r="M14" i="76"/>
  <c r="J14" i="76"/>
  <c r="F16" i="90"/>
  <c r="F17" i="90"/>
  <c r="J23" i="90"/>
  <c r="M24" i="90"/>
  <c r="G24" i="90"/>
  <c r="K21" i="90"/>
  <c r="M22" i="90"/>
  <c r="J22" i="90"/>
  <c r="L15" i="76"/>
  <c r="F14" i="76"/>
  <c r="H15" i="76"/>
  <c r="K14" i="76"/>
  <c r="I14" i="76"/>
  <c r="H17" i="90"/>
  <c r="F23" i="90"/>
  <c r="I21" i="90"/>
  <c r="T19" i="74"/>
  <c r="U19" i="74" s="1"/>
  <c r="T26" i="74"/>
  <c r="U26" i="74" s="1"/>
  <c r="AC31" i="74"/>
  <c r="H26" i="90"/>
  <c r="J17" i="90"/>
  <c r="M23" i="90"/>
  <c r="G23" i="90"/>
  <c r="I24" i="90"/>
  <c r="L21" i="90"/>
  <c r="G21" i="90"/>
  <c r="I22" i="90"/>
  <c r="K22" i="90"/>
  <c r="M15" i="76"/>
  <c r="J15" i="76"/>
  <c r="K15" i="76"/>
  <c r="I15" i="76"/>
  <c r="T23" i="74"/>
  <c r="U23" i="74" s="1"/>
  <c r="T22" i="74"/>
  <c r="U22" i="74" s="1"/>
  <c r="E8" i="81"/>
  <c r="BD23" i="110"/>
  <c r="R18" i="74" s="1"/>
  <c r="AK18" i="74" s="1"/>
  <c r="U13" i="75"/>
  <c r="H15" i="110"/>
  <c r="F10" i="74" s="1"/>
  <c r="Y10" i="74" s="1"/>
  <c r="L21" i="110"/>
  <c r="G16" i="74" s="1"/>
  <c r="Z16" i="74" s="1"/>
  <c r="H23" i="110"/>
  <c r="F18" i="74" s="1"/>
  <c r="Y18" i="74" s="1"/>
  <c r="H22" i="110"/>
  <c r="F17" i="74" s="1"/>
  <c r="Y17" i="74" s="1"/>
  <c r="AN17" i="74" s="1"/>
  <c r="H18" i="110"/>
  <c r="F13" i="74" s="1"/>
  <c r="Y13" i="74" s="1"/>
  <c r="T12" i="74"/>
  <c r="U12" i="74" s="1"/>
  <c r="I23" i="90"/>
  <c r="K23" i="90"/>
  <c r="J24" i="90"/>
  <c r="H24" i="90"/>
  <c r="Q8" i="81"/>
  <c r="L27" i="90"/>
  <c r="G27" i="90"/>
  <c r="G28" i="90"/>
  <c r="J20" i="76"/>
  <c r="L20" i="76"/>
  <c r="M26" i="90"/>
  <c r="F26" i="90"/>
  <c r="H27" i="90"/>
  <c r="G20" i="76"/>
  <c r="H20" i="76"/>
  <c r="I26" i="90"/>
  <c r="J26" i="90"/>
  <c r="M27" i="90"/>
  <c r="F27" i="90"/>
  <c r="AJ8" i="74"/>
  <c r="K20" i="76"/>
  <c r="L26" i="90"/>
  <c r="K26" i="90"/>
  <c r="I27" i="90"/>
  <c r="K27" i="90"/>
  <c r="BD13" i="110"/>
  <c r="R8" i="74" s="1"/>
  <c r="AK8" i="74" s="1"/>
  <c r="J27" i="90"/>
  <c r="T29" i="74"/>
  <c r="U29" i="74" s="1"/>
  <c r="G12" i="76"/>
  <c r="M12" i="76"/>
  <c r="F12" i="76"/>
  <c r="I12" i="76"/>
  <c r="J12" i="76"/>
  <c r="L12" i="76"/>
  <c r="K12" i="76"/>
  <c r="K11" i="76"/>
  <c r="H11" i="76"/>
  <c r="G11" i="76"/>
  <c r="M11" i="76"/>
  <c r="F11" i="76"/>
  <c r="I11" i="76"/>
  <c r="J11" i="76"/>
  <c r="L11" i="76"/>
  <c r="U10" i="75"/>
  <c r="J16" i="90"/>
  <c r="L16" i="90"/>
  <c r="M16" i="90"/>
  <c r="AN22" i="74"/>
  <c r="G20" i="90"/>
  <c r="K20" i="90"/>
  <c r="J20" i="90"/>
  <c r="H20" i="90"/>
  <c r="L20" i="90"/>
  <c r="I20" i="90"/>
  <c r="M20" i="90"/>
  <c r="F20" i="90"/>
  <c r="J18" i="90"/>
  <c r="H18" i="90"/>
  <c r="I28" i="90"/>
  <c r="L28" i="90"/>
  <c r="M29" i="90"/>
  <c r="AN28" i="74"/>
  <c r="AN25" i="74"/>
  <c r="AN23" i="74"/>
  <c r="F29" i="90"/>
  <c r="M18" i="90"/>
  <c r="F18" i="90"/>
  <c r="F28" i="90"/>
  <c r="H28" i="90"/>
  <c r="K29" i="90"/>
  <c r="I18" i="90"/>
  <c r="K18" i="90"/>
  <c r="J28" i="90"/>
  <c r="K28" i="90"/>
  <c r="AN26" i="74"/>
  <c r="G29" i="90"/>
  <c r="I29" i="90"/>
  <c r="L18" i="90"/>
  <c r="G18" i="90"/>
  <c r="M28" i="90"/>
  <c r="J29" i="90"/>
  <c r="H29" i="90"/>
  <c r="H22" i="76"/>
  <c r="L22" i="76"/>
  <c r="I22" i="76"/>
  <c r="M22" i="76"/>
  <c r="J22" i="76"/>
  <c r="F22" i="76"/>
  <c r="G22" i="76"/>
  <c r="K22" i="76"/>
  <c r="AC6" i="74"/>
  <c r="H13" i="76"/>
  <c r="L13" i="76"/>
  <c r="K13" i="76"/>
  <c r="I13" i="76"/>
  <c r="M13" i="76"/>
  <c r="G13" i="76"/>
  <c r="J13" i="76"/>
  <c r="F13" i="76"/>
  <c r="Z6" i="74"/>
  <c r="AK6" i="74"/>
  <c r="H21" i="76"/>
  <c r="L21" i="76"/>
  <c r="I21" i="76"/>
  <c r="M21" i="76"/>
  <c r="G21" i="76"/>
  <c r="J21" i="76"/>
  <c r="F21" i="76"/>
  <c r="K21" i="76"/>
  <c r="AN15" i="74"/>
  <c r="AN27" i="74"/>
  <c r="U11" i="75"/>
  <c r="U8" i="75"/>
  <c r="T15" i="74"/>
  <c r="U15" i="74" s="1"/>
  <c r="AL8" i="74"/>
  <c r="P8" i="81"/>
  <c r="AN21" i="74"/>
  <c r="T24" i="74"/>
  <c r="U24" i="74" s="1"/>
  <c r="T20" i="74"/>
  <c r="U20" i="74" s="1"/>
  <c r="AN12" i="74"/>
  <c r="T27" i="74"/>
  <c r="U27" i="74" s="1"/>
  <c r="AN14" i="74"/>
  <c r="AN24" i="74"/>
  <c r="AN19" i="74"/>
  <c r="T25" i="74"/>
  <c r="U25" i="74" s="1"/>
  <c r="T14" i="74"/>
  <c r="U14" i="74" s="1"/>
  <c r="AN29" i="74"/>
  <c r="T28" i="74"/>
  <c r="U28" i="74" s="1"/>
  <c r="T21" i="74"/>
  <c r="U21" i="74" s="1"/>
  <c r="AN20" i="74"/>
  <c r="T30" i="74"/>
  <c r="U30" i="74" s="1"/>
  <c r="AN30" i="74"/>
  <c r="AC10" i="74"/>
  <c r="AC9" i="74"/>
  <c r="N8" i="81"/>
  <c r="AE8" i="74"/>
  <c r="U9" i="75"/>
  <c r="Z9" i="74"/>
  <c r="AD7" i="74"/>
  <c r="AC7" i="74"/>
  <c r="AI8" i="74"/>
  <c r="AB8" i="74"/>
  <c r="Y6" i="74"/>
  <c r="P6" i="74" l="1"/>
  <c r="M23" i="114"/>
  <c r="N6" i="74"/>
  <c r="L17" i="76" s="1"/>
  <c r="M20" i="114"/>
  <c r="M6" i="74"/>
  <c r="M16" i="76" s="1"/>
  <c r="M19" i="114"/>
  <c r="U41" i="75"/>
  <c r="S8" i="81" s="1"/>
  <c r="G17" i="76"/>
  <c r="F16" i="76"/>
  <c r="M17" i="76"/>
  <c r="L16" i="76"/>
  <c r="H17" i="76"/>
  <c r="J16" i="76"/>
  <c r="AF6" i="74"/>
  <c r="K17" i="76"/>
  <c r="I16" i="76"/>
  <c r="F19" i="76"/>
  <c r="M19" i="76"/>
  <c r="G19" i="76"/>
  <c r="L19" i="76"/>
  <c r="K19" i="76"/>
  <c r="J19" i="76"/>
  <c r="F17" i="76"/>
  <c r="I17" i="76"/>
  <c r="G16" i="76"/>
  <c r="H16" i="76"/>
  <c r="AG6" i="74"/>
  <c r="J17" i="76"/>
  <c r="K16" i="76"/>
  <c r="M10" i="76"/>
  <c r="H10" i="76"/>
  <c r="T31" i="74"/>
  <c r="U31" i="74" s="1"/>
  <c r="AN31" i="74"/>
  <c r="J9" i="76"/>
  <c r="L9" i="76"/>
  <c r="K10" i="76"/>
  <c r="I10" i="76"/>
  <c r="G10" i="76"/>
  <c r="F10" i="76"/>
  <c r="J10" i="76"/>
  <c r="L10" i="76"/>
  <c r="G9" i="76"/>
  <c r="H9" i="76"/>
  <c r="K9" i="76"/>
  <c r="M9" i="76"/>
  <c r="F9" i="76"/>
  <c r="I9" i="76"/>
  <c r="AN10" i="74"/>
  <c r="T16" i="74"/>
  <c r="U16" i="74" s="1"/>
  <c r="AN16" i="74"/>
  <c r="AN18" i="74"/>
  <c r="T18" i="74"/>
  <c r="U18" i="74" s="1"/>
  <c r="T17" i="74"/>
  <c r="U17" i="74" s="1"/>
  <c r="T13" i="74"/>
  <c r="U13" i="74" s="1"/>
  <c r="AN13" i="74"/>
  <c r="R8" i="81"/>
  <c r="AK11" i="74"/>
  <c r="T10" i="74"/>
  <c r="U10" i="74" s="1"/>
  <c r="AN9" i="74"/>
  <c r="T9" i="74"/>
  <c r="U9" i="74" s="1"/>
  <c r="I8" i="81"/>
  <c r="T8" i="74"/>
  <c r="U8" i="74" s="1"/>
  <c r="AN8" i="74"/>
  <c r="T7" i="74"/>
  <c r="AN7" i="74"/>
  <c r="AI6" i="74" l="1"/>
  <c r="I19" i="76"/>
  <c r="H19" i="76"/>
  <c r="AN6" i="74"/>
  <c r="U7" i="74"/>
  <c r="T6" i="74"/>
  <c r="U6" i="74" s="1"/>
  <c r="AN11" i="74"/>
  <c r="T11" i="74"/>
  <c r="U11" i="74" s="1"/>
  <c r="H11" i="88"/>
  <c r="H38" i="114" l="1"/>
  <c r="Y10" i="54"/>
  <c r="Z10" i="54" s="1"/>
  <c r="R16" i="90"/>
  <c r="O16" i="90"/>
  <c r="P16" i="90"/>
  <c r="Q16" i="90"/>
  <c r="F11" i="88"/>
  <c r="G11" i="88"/>
  <c r="I11" i="88"/>
  <c r="E11" i="88" l="1"/>
  <c r="I12" i="88" s="1"/>
  <c r="G12" i="88" l="1"/>
  <c r="G29" i="88"/>
  <c r="H29" i="88"/>
  <c r="I29" i="88"/>
  <c r="F29" i="88"/>
  <c r="H12" i="88"/>
  <c r="F12" i="88"/>
</calcChain>
</file>

<file path=xl/comments1.xml><?xml version="1.0" encoding="utf-8"?>
<comments xmlns="http://schemas.openxmlformats.org/spreadsheetml/2006/main">
  <authors>
    <author>Windows 10</author>
  </authors>
  <commentList>
    <comment ref="E28" authorId="0" shapeId="0">
      <text>
        <r>
          <rPr>
            <b/>
            <sz val="16"/>
            <color indexed="81"/>
            <rFont val="TH SarabunPSK"/>
            <family val="2"/>
          </rPr>
          <t>แก้ไขได้คะ</t>
        </r>
        <r>
          <rPr>
            <sz val="16"/>
            <color indexed="81"/>
            <rFont val="TH SarabunPSK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10</author>
  </authors>
  <commentList>
    <comment ref="G6" authorId="0" shapeId="0">
      <text>
        <r>
          <rPr>
            <b/>
            <sz val="16"/>
            <color indexed="81"/>
            <rFont val="TH SarabunPSK"/>
            <family val="2"/>
          </rPr>
          <t>แก้ไขข้อมูลได้</t>
        </r>
      </text>
    </comment>
  </commentList>
</comments>
</file>

<file path=xl/sharedStrings.xml><?xml version="1.0" encoding="utf-8"?>
<sst xmlns="http://schemas.openxmlformats.org/spreadsheetml/2006/main" count="2566" uniqueCount="369">
  <si>
    <t>โรงเรียน</t>
  </si>
  <si>
    <t>ตำบล</t>
  </si>
  <si>
    <t>อำเภอ</t>
  </si>
  <si>
    <t>จังหวัด</t>
  </si>
  <si>
    <t>ชั้น</t>
  </si>
  <si>
    <t>ปีการศึกษา</t>
  </si>
  <si>
    <t>ครูประจำชั้น</t>
  </si>
  <si>
    <t>ผู้อำนวยการโรงเรียน</t>
  </si>
  <si>
    <t>รหัสวิชา</t>
  </si>
  <si>
    <t>รายวิชา</t>
  </si>
  <si>
    <t>ผลการประเมิน</t>
  </si>
  <si>
    <t>ดีเยี่ยม</t>
  </si>
  <si>
    <t>ดี</t>
  </si>
  <si>
    <t>ผ่าน</t>
  </si>
  <si>
    <t>ไม่ผ่าน</t>
  </si>
  <si>
    <t>คุณลักษณะอันพึงประสงค์</t>
  </si>
  <si>
    <t>การอนุมัติผลการเรียน</t>
  </si>
  <si>
    <t>รวม</t>
  </si>
  <si>
    <t>ลงชื่อ</t>
  </si>
  <si>
    <t>ผู้อนุมัติ</t>
  </si>
  <si>
    <t>การงานอาชีพ</t>
  </si>
  <si>
    <t>รหัสโรงเรียน</t>
  </si>
  <si>
    <t>ชื่อโรงเรียน</t>
  </si>
  <si>
    <t>เลขประจำตัวประชาชน</t>
  </si>
  <si>
    <t>รหัสนักเรียน</t>
  </si>
  <si>
    <t>เพศ</t>
  </si>
  <si>
    <t>คำนำหน้าชื่อ</t>
  </si>
  <si>
    <t>ชื่อ</t>
  </si>
  <si>
    <t>นามสกุล</t>
  </si>
  <si>
    <t>วันเกิด</t>
  </si>
  <si>
    <t>อายุ(ปี)</t>
  </si>
  <si>
    <t>อายุ(เดือน)</t>
  </si>
  <si>
    <t>เลขที่</t>
  </si>
  <si>
    <t>เลขประจำตัว</t>
  </si>
  <si>
    <t>ชื่อ - สกุล</t>
  </si>
  <si>
    <t>วัน เดือน ปีเกิด</t>
  </si>
  <si>
    <t>อายุ/เดือน</t>
  </si>
  <si>
    <t>ที่</t>
  </si>
  <si>
    <t>กลุ่มสาระการเรียนรู้</t>
  </si>
  <si>
    <t>เวลาเรียน</t>
  </si>
  <si>
    <t>ครูผู้สอน</t>
  </si>
  <si>
    <t>หมายเหตุ</t>
  </si>
  <si>
    <t>จำนวนนักเรียน</t>
  </si>
  <si>
    <t>วันที่</t>
  </si>
  <si>
    <t>เดือน</t>
  </si>
  <si>
    <t>พ.ศ.</t>
  </si>
  <si>
    <t>ระดับชั้น</t>
  </si>
  <si>
    <t>สังกัด</t>
  </si>
  <si>
    <t>หัวหน้าฝ่ายวิชาการ</t>
  </si>
  <si>
    <t>ที่อยู่ปัจจุบัน</t>
  </si>
  <si>
    <t>มีนาคม</t>
  </si>
  <si>
    <t xml:space="preserve">ภาคเรียนที่ </t>
  </si>
  <si>
    <t>สรุปผลรายเดือน</t>
  </si>
  <si>
    <t>วัน</t>
  </si>
  <si>
    <t>มา</t>
  </si>
  <si>
    <t>ป่วย</t>
  </si>
  <si>
    <t>ลา</t>
  </si>
  <si>
    <t>ขาด</t>
  </si>
  <si>
    <t>วันหยุด</t>
  </si>
  <si>
    <t>ภาคเรียนที่ 1</t>
  </si>
  <si>
    <t>ภาคเรียนที่ 2</t>
  </si>
  <si>
    <t>ร้อยละ</t>
  </si>
  <si>
    <t>บันทึกเวลาเรียน</t>
  </si>
  <si>
    <t>มิถุนายน</t>
  </si>
  <si>
    <t>ป</t>
  </si>
  <si>
    <t>/</t>
  </si>
  <si>
    <t>ล</t>
  </si>
  <si>
    <t>ข</t>
  </si>
  <si>
    <t>จ</t>
  </si>
  <si>
    <t>อ</t>
  </si>
  <si>
    <t>พ</t>
  </si>
  <si>
    <t>พฤ</t>
  </si>
  <si>
    <t>ศ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</si>
  <si>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</si>
  <si>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</si>
  <si>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</si>
  <si>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</si>
  <si>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</si>
  <si>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</si>
  <si>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</si>
  <si>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</si>
  <si>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ผลการเรียนรู้รายปี</t>
  </si>
  <si>
    <t>ระหว่าง</t>
  </si>
  <si>
    <t>ปลายภาค</t>
  </si>
  <si>
    <t>รวม 2</t>
  </si>
  <si>
    <t>ระดับ</t>
  </si>
  <si>
    <t>เรียน</t>
  </si>
  <si>
    <t>ภาคเรียน</t>
  </si>
  <si>
    <t>ผลการ</t>
  </si>
  <si>
    <t>เต็ม</t>
  </si>
  <si>
    <t>สรุปผลการประเมิน</t>
  </si>
  <si>
    <t>การอ่าน</t>
  </si>
  <si>
    <t>การเขียน</t>
  </si>
  <si>
    <t>ข้อที่ 1</t>
  </si>
  <si>
    <t>ข้อที่ 2</t>
  </si>
  <si>
    <t>ข้อที่ 3</t>
  </si>
  <si>
    <t>ข้อที่ 4</t>
  </si>
  <si>
    <t>ข้อที่ 5</t>
  </si>
  <si>
    <t>ตัวชี้วัดความสามารถในการอ่าน คิดวิเคราะห์ และเขียน</t>
  </si>
  <si>
    <t xml:space="preserve">เลขที่บ้าน </t>
  </si>
  <si>
    <t>หมู่</t>
  </si>
  <si>
    <t xml:space="preserve">ถนน </t>
  </si>
  <si>
    <t xml:space="preserve">อำเภอ </t>
  </si>
  <si>
    <t xml:space="preserve">จังหวัด </t>
  </si>
  <si>
    <t xml:space="preserve">รหัสไปรษณีย์ </t>
  </si>
  <si>
    <t>ข้อมูลนักเรียน</t>
  </si>
  <si>
    <t>เวลาเรียนตลอดปีการศึกษา</t>
  </si>
  <si>
    <t>ผลการประเมินเวลาเรียน ร้อยละ 80</t>
  </si>
  <si>
    <t>การประเมินคุณลักษณะอันพึงประสงค์</t>
  </si>
  <si>
    <t>การประเมินการอ่าน คิด วิเคราะห์ และเขียน</t>
  </si>
  <si>
    <t>คุณลักษณะอันพึงประสงค์ตามหลักสูตรแกนกลาง 2551</t>
  </si>
  <si>
    <t>ชั้นประถมศึกษาปีที่ ๑-๓</t>
  </si>
  <si>
    <t>ข้อที่ ๑ รักชาติ ศาสน์ กษัตริย์</t>
  </si>
  <si>
    <t>๑.๑ เป็นพลเมืองดีของชาติ</t>
  </si>
  <si>
    <t xml:space="preserve">     ๑. สามารถอ่านและหาประสบการณ์จากสื่อที่หลากหลาย</t>
  </si>
  <si>
    <t>๑.๒ ธำรงไว้ซึ่งความเป็นชาติไทย</t>
  </si>
  <si>
    <t xml:space="preserve">     ๒. สามารถจับประเด็นสำคัญ ข้อเท็จจริง ความคิดเห็น</t>
  </si>
  <si>
    <t>๑.๓ ศรัทธา ยึดมั่นและปฏิบัติตนตามหลักของศาสนา</t>
  </si>
  <si>
    <t xml:space="preserve">         จากเรื่องที่อ่าน</t>
  </si>
  <si>
    <t>๑.๔ เคารพเทิดทูนสถาบันพระมหากษัตริย์</t>
  </si>
  <si>
    <t xml:space="preserve">     ๓. สามารถเปรียบเทียบแง่มุมต่าง ๆ เช่น ข้อดี ข้อเสีย </t>
  </si>
  <si>
    <t>ข้อที่ ๒ ซื่อสัตย์สุจริต</t>
  </si>
  <si>
    <t xml:space="preserve">         ประโยชน์ โทษ ความเหมาะสม ไม่เหมาะสม</t>
  </si>
  <si>
    <t>๒.๑ ประพฤติตรงตามความเป็นจริงต่อตนเองทั้งทางกาย วาจา ใจ</t>
  </si>
  <si>
    <t xml:space="preserve">     ๔. สามารถแสดงความคิดเห็นต่อเรื่องที่อ่าน </t>
  </si>
  <si>
    <t>๒.๒ ประพฤติตรงตามความเป็นจริงต่อผู้อื่นทั้งทางกาย วาจา ใจ</t>
  </si>
  <si>
    <t xml:space="preserve">         โดยมีเหตุผลประกอบ</t>
  </si>
  <si>
    <t>ข้อที่ ๓ มีวินัย</t>
  </si>
  <si>
    <t xml:space="preserve">     ๕. สามารถถ่ายทอดความคิดเห็นความรู้สึกจากเรื่องที่อ่าน</t>
  </si>
  <si>
    <t xml:space="preserve">๓.๑ ปฏิบัติตาม ข้อตกลง กฎเกณฑ์ ระเบียบ ข้อบังคับ </t>
  </si>
  <si>
    <t xml:space="preserve">         โดยการเขียน</t>
  </si>
  <si>
    <t>ของครอบครัว โรงเรียน และสังคม</t>
  </si>
  <si>
    <t>ชั้นประถมศึกษาปีที่ ๔-๖</t>
  </si>
  <si>
    <t>ข้อที่ ๔ ใฝ่เรียนรู้</t>
  </si>
  <si>
    <t>๔.๑ ตั้งใจ เพียรพยายามในการเรียนและเข้าร่วมกิจกรรมการเรียนรู้</t>
  </si>
  <si>
    <t xml:space="preserve">     ๑. สามารถอ่านเพื่อหาข้อมูลสารสนเทศเสริมประสบการณ์</t>
  </si>
  <si>
    <t xml:space="preserve">๔.๒ แสวงหาความรู้จากทั้งภายในและภายนอกโรงเรียน </t>
  </si>
  <si>
    <t xml:space="preserve">         จากสื่อประเภทต่าง ๆ</t>
  </si>
  <si>
    <t xml:space="preserve">      ด้วยการเลือกใช้สื่ออย่างเหมาะสม สรุปเป็นองค์ความรู้</t>
  </si>
  <si>
    <t xml:space="preserve">     ๒. สามารถจับประเด็นสำคัญ เปรียบเทียบ เชื่อมโยง</t>
  </si>
  <si>
    <t xml:space="preserve">      และสามารถนำไปใช้ในชีวิตประจำวันได้</t>
  </si>
  <si>
    <t xml:space="preserve">         ความเป็นเหตุเป็นผลจากเรื่องที่อ่าน</t>
  </si>
  <si>
    <t>ข้อที่ ๕ อยู่อย่างพอเพียง</t>
  </si>
  <si>
    <t xml:space="preserve">     ๓. สามารถเชื่อมโยงความสัมพันธ์ของเรื่องราว </t>
  </si>
  <si>
    <t>๕.๑ ดำเนินชีวิตอย่างพอประมาณ มีเหตุผล รอบคอบมีคุณธรรม</t>
  </si>
  <si>
    <t xml:space="preserve">         เหตุการณ์ของเรื่องที่อ่าน</t>
  </si>
  <si>
    <t>๕.๒ มีภูมิคุ้มกันในตัวที่ดี ปรับตัวเพื่ออยู่ในสังคมได้ อย่างมีความสุข</t>
  </si>
  <si>
    <t xml:space="preserve">     ๔. สามารถแสดงความคิดเห็นต่อเรื่องที่อ่าน</t>
  </si>
  <si>
    <t>ข้อที่ ๖ มุ่งมั่นในการทำงาน</t>
  </si>
  <si>
    <t xml:space="preserve">         โดยมีเหตุผลสนับสนุน</t>
  </si>
  <si>
    <t>๖.๑ ตั้งใจและรับผิดชอบในหน้าที่การงาน</t>
  </si>
  <si>
    <t xml:space="preserve">     ๕. สามารถถ่ายทอดความเข้าใจ ความคิดเห็น </t>
  </si>
  <si>
    <t>๖.๒ ทำงานด้วย ความเพียรพยายาม และอดทนเพื่อ</t>
  </si>
  <si>
    <t xml:space="preserve">         คุณค่าจากเรื่องที่อ่านโดยการเขียน</t>
  </si>
  <si>
    <t xml:space="preserve">      ให้งานสำเร็จตามเป้าหมาย</t>
  </si>
  <si>
    <t>ชั้นมัธยมศึกษาปีที่ ๑-๓</t>
  </si>
  <si>
    <t>ข้อที่ ๗ รักความเป็นไทย</t>
  </si>
  <si>
    <t xml:space="preserve">๗.๑ ภาคภูมิใจในขนบธรรมเนียมประเพณี </t>
  </si>
  <si>
    <t xml:space="preserve">     ๑. สามารถคัดสรรสื่อที่ต้องการอ่านเพื่อหาข้อมูลสารสนเทศ</t>
  </si>
  <si>
    <t xml:space="preserve">       ศิลปะวัฒนธรรมไทยและมีความกตัญญูกตเวที</t>
  </si>
  <si>
    <t xml:space="preserve">         ได้ตามวัตถุประสงค์ สามารถสร้างความเข้าใจ</t>
  </si>
  <si>
    <t>๗.๒ เห็นคุณค่าและใช้ภาษาไทยในการสื่อสารได้</t>
  </si>
  <si>
    <t xml:space="preserve">         และประยุกต์ใช้ความรู้จากการอ่าน</t>
  </si>
  <si>
    <t xml:space="preserve">       อย่างถูกต้อง เหมาะสม</t>
  </si>
  <si>
    <t xml:space="preserve">     ๒. สามารถจับประเด็นสำคัญและประเด็นสนับสนุน โต้แย้ง</t>
  </si>
  <si>
    <t>๗.๓ อนุรักษ์ สืบทอดภูมิปัญญาไทย</t>
  </si>
  <si>
    <t xml:space="preserve">     ๓. สามารถวิเคราะห์ วิจารณ์ ความสมเหตุสมผล  </t>
  </si>
  <si>
    <t>ข้อที่ ๘ มีจิตสาธารณะ</t>
  </si>
  <si>
    <t xml:space="preserve">         ความน่าเชื่อถือ ลำดับความและความเป็นไปได้</t>
  </si>
  <si>
    <t>๘.๑ ช่วยเหลือผู้อื่นด้วยความเต็มใจโดยไม่หวังผลตอบแทน</t>
  </si>
  <si>
    <t xml:space="preserve">         ของเรื่องที่อ่าน</t>
  </si>
  <si>
    <t>๘.๒ เข้าร่วมกิจกรรมที่เป็นประโยชน์ต่อโรงเรียน ชุมชน และสังคม</t>
  </si>
  <si>
    <t xml:space="preserve">     ๔. สามารถสรุปคุณค่า แนวคิด แง่คิดที่ได้จากการอ่าน</t>
  </si>
  <si>
    <t>ข้อที่ ๙ …………………………………………………………………………………….</t>
  </si>
  <si>
    <t xml:space="preserve">     ๕. สามารถสรุป อภิปราย ขยายความ แสดงความคิดเห็น </t>
  </si>
  <si>
    <t>๙.๑ …………………………………………………………………………………………………..</t>
  </si>
  <si>
    <t xml:space="preserve">         โต้แย้ง สนับสนุน โน้มน้าว โดยการเขียนสื่อสาร</t>
  </si>
  <si>
    <t>๙.๒ ………………………………………………………………………………………………….</t>
  </si>
  <si>
    <t xml:space="preserve">         ในรูปแบบต่าง ๆเช่น ผังความคิด เป็นต้น</t>
  </si>
  <si>
    <t>ข้อที่ ๑๐ ………………………………………………………………………………..</t>
  </si>
  <si>
    <t>๑๐.๑ ………………………………………………………………………………………………</t>
  </si>
  <si>
    <t>๑๐.๒ ………………………………………………………………………………………………</t>
  </si>
  <si>
    <t xml:space="preserve">สรุปผลการเรียนจำแนกตามระดับผลการเรียน </t>
  </si>
  <si>
    <t>เกณฑ์ในการประเมินคุณลักษณะฯและการอ่าน คิด เขียน</t>
  </si>
  <si>
    <t xml:space="preserve">คะแนนเฉลี่ย </t>
  </si>
  <si>
    <t>เริ่มต้น</t>
  </si>
  <si>
    <t>จนถึง</t>
  </si>
  <si>
    <t>ชื่อวิชา</t>
  </si>
  <si>
    <t>คะแนนระหว่างเรียน   ภาคเรียนที่ 1</t>
  </si>
  <si>
    <t>คะแนนระหว่างเรียน   ภาคเรียนที่ 2</t>
  </si>
  <si>
    <t>ประเภทวิชา</t>
  </si>
  <si>
    <t>พื้นฐาน</t>
  </si>
  <si>
    <t>การคิดวิเคราะห์</t>
  </si>
  <si>
    <t xml:space="preserve">การประเมินการอ่าน คิดวิเคราะห์ เขียนสื่อความ </t>
  </si>
  <si>
    <t>จำนวนนักเรียนที่ได้ระดับผลการเรียนรู้</t>
  </si>
  <si>
    <t>คะแนนเฉลี่ยรายวิชา</t>
  </si>
  <si>
    <t>วิทยาศาสตร์และเทคโนโลยี</t>
  </si>
  <si>
    <t>เพิ่มเติม</t>
  </si>
  <si>
    <t>ชั่วโมง/ปี</t>
  </si>
  <si>
    <t>ภาษาไทย</t>
  </si>
  <si>
    <t>คณิตศาสตร์</t>
  </si>
  <si>
    <t>ประวัติศาสตร์</t>
  </si>
  <si>
    <t>ศิลปะ</t>
  </si>
  <si>
    <t>สังคมศึกษา ศาสนาและวัฒนธรรม</t>
  </si>
  <si>
    <t>สุขศึกษาและพลศึกษา</t>
  </si>
  <si>
    <t>ภาษาอังกฤษพื้นฐาน</t>
  </si>
  <si>
    <t>ภาษาต่างประเทศ</t>
  </si>
  <si>
    <t>แนะแนว</t>
  </si>
  <si>
    <t>ชุมนุม</t>
  </si>
  <si>
    <t>กิจกรรมพัฒนาผู้เรียน</t>
  </si>
  <si>
    <t>ชื่อชุมนุม</t>
  </si>
  <si>
    <t>ผลการเรียนเฉลี่ย</t>
  </si>
  <si>
    <t>รหัสรายวิชา</t>
  </si>
  <si>
    <t>สมุดบันทึกการพัฒนาคุณภาพผู้เรียน</t>
  </si>
  <si>
    <t>จำนวนคนที่ได้ระดับผลการเรียน</t>
  </si>
  <si>
    <t>การอ่าน คิดวิเคราะห์ และเขียน</t>
  </si>
  <si>
    <t>ชาย</t>
  </si>
  <si>
    <t>หญิง</t>
  </si>
  <si>
    <t>จำนวนนักเรียนในบัญชี</t>
  </si>
  <si>
    <t>จำนวนนักเรียนที่เข้าระหว่างปี</t>
  </si>
  <si>
    <t>จำนวนนักเรียนที่ออกระหว่างปี</t>
  </si>
  <si>
    <t>จำนวนนักเรียนที่ตัดสินให้ซ้ำชั้น</t>
  </si>
  <si>
    <t>จำนวนนักเรียนที่ตัดสิน
ให้เลื่อนชั้นปลายปี</t>
  </si>
  <si>
    <t>แบบรายงานผลการพัฒนาคุณภาพของผู้เรียนรายบุคคล (ปพ.6)</t>
  </si>
  <si>
    <t>การประเมินผลสัมฤทธิ์</t>
  </si>
  <si>
    <t>ผลการเรียน</t>
  </si>
  <si>
    <t>กิจกรรม</t>
  </si>
  <si>
    <t>กิจกรรมแนะแนว</t>
  </si>
  <si>
    <t>กิจกรรมเพื่อสังคมและสาธารณประโยชน์</t>
  </si>
  <si>
    <t>ที่เรียน</t>
  </si>
  <si>
    <t>ที่ได้</t>
  </si>
  <si>
    <t>จำนวนหน่วยกิต/น้ำหนักวิชาพื้นฐาน</t>
  </si>
  <si>
    <t>จำนวนหน่วยกิต/น้ำหนักวิชาเพิ่มเติม</t>
  </si>
  <si>
    <t>รวมจำนวนหน่วยกิต/น้ำหนัก</t>
  </si>
  <si>
    <t>ระดับผลการเรียน (GPA)</t>
  </si>
  <si>
    <t>คุณลักษณะอันพึงประสงค์ของสถานศึกษา</t>
  </si>
  <si>
    <t>การอ่าน คิดวิเคราะห์และเขียน</t>
  </si>
  <si>
    <t>การเข้าร่วมกิจกรรมพัฒนาผู้เรียน</t>
  </si>
  <si>
    <t>นักเรียนเลขที่</t>
  </si>
  <si>
    <t>พิมพ์แบบ ปพ.6</t>
  </si>
  <si>
    <t>ค่าน้ำหนัก</t>
  </si>
  <si>
    <t>หน่วยกิต</t>
  </si>
  <si>
    <t>วิชา</t>
  </si>
  <si>
    <t>คะแนนเฉลี่ย</t>
  </si>
  <si>
    <t>กิจกรรมชุมนม</t>
  </si>
  <si>
    <t>คน</t>
  </si>
  <si>
    <t>คลิก</t>
  </si>
  <si>
    <t>พฤษภาคม</t>
  </si>
  <si>
    <t>แผนภูมิสรุปผลการประเมินคุณลักษณะอันพึงประสงค์</t>
  </si>
  <si>
    <t>จำนวนนักเรียนที่ได้รับปลการประเมิน</t>
  </si>
  <si>
    <t>จำนวนนักเรียนทั้งหมด</t>
  </si>
  <si>
    <t>แผนภูมิสรุปผลการประเมิน</t>
  </si>
  <si>
    <t>ข้อมูลพื้นฐานสถานศึกษา</t>
  </si>
  <si>
    <t>ข้อมูลประจำชั้น</t>
  </si>
  <si>
    <t>วันที่อนุมัติ</t>
  </si>
  <si>
    <t>ตำแหน่ง</t>
  </si>
  <si>
    <t>หัวหน้างานวิชาการ</t>
  </si>
  <si>
    <t>นางสาวปุยฝ้าย  สื่อบ้านครูปุยฝ้าย</t>
  </si>
  <si>
    <t>ครู ชำนาญการพิเศษ</t>
  </si>
  <si>
    <t>รองผู้อำนวยการ</t>
  </si>
  <si>
    <t>รองผู้อำนวยการฝ่ายวิชาการ</t>
  </si>
  <si>
    <t>นางสาวแพรวา  สื่อบ้านครูปุยฝ้าย</t>
  </si>
  <si>
    <t>ครู ชำนาญการ</t>
  </si>
  <si>
    <t>ผู้อำนวยการ</t>
  </si>
  <si>
    <t>อัตราส่วน</t>
  </si>
  <si>
    <t>คะแนน</t>
  </si>
  <si>
    <t>ผล</t>
  </si>
  <si>
    <t>การ</t>
  </si>
  <si>
    <t>หาร 2</t>
  </si>
  <si>
    <t>หนองคาย</t>
  </si>
  <si>
    <t>เมือง</t>
  </si>
  <si>
    <t>กิจกรรมลูกเสือ เนตรนารี</t>
  </si>
  <si>
    <t>หนองกอมเกาะ</t>
  </si>
  <si>
    <t>นางสาวน้ำเพชร  ดอทคอม</t>
  </si>
  <si>
    <t>นายภูผา  ดอทคอม</t>
  </si>
  <si>
    <t>นายคอม  ดอทคอม</t>
  </si>
  <si>
    <t>ชื่อ-สกุล บิดา</t>
  </si>
  <si>
    <t>ชื่อ-สกุลมารดา</t>
  </si>
  <si>
    <t>ชื่อ-สกุล ผู้ปกครอง</t>
  </si>
  <si>
    <t>ความเกี่ยวข้อง</t>
  </si>
  <si>
    <t>หมายเลขโทรศัพท์</t>
  </si>
  <si>
    <t>คำนำหน้าชื่อบิดา</t>
  </si>
  <si>
    <t>ชื่อบิดา</t>
  </si>
  <si>
    <t>นามสกุลบิดา</t>
  </si>
  <si>
    <t>คำนำหน้าชื่อมารดา</t>
  </si>
  <si>
    <t>ชื่อมารดา</t>
  </si>
  <si>
    <t>นามสกุลมารดา</t>
  </si>
  <si>
    <t>คำนำหน้าชื่อผู้ปกครอง</t>
  </si>
  <si>
    <t>ชื่อผู้ปกครอง</t>
  </si>
  <si>
    <t>นามสกุลผู้ปกครอง</t>
  </si>
  <si>
    <t>การพิมพ์รูปแบบรายงาน ปพ.5</t>
  </si>
  <si>
    <t>รายการ</t>
  </si>
  <si>
    <t>ปก  ปพ.5</t>
  </si>
  <si>
    <t>ข้อมูลบิดา  มารดา</t>
  </si>
  <si>
    <t>ข้อมูลผู้ปกครอง</t>
  </si>
  <si>
    <t>บักทึกเวลาเรียน</t>
  </si>
  <si>
    <t>รายงานสรุปเวลาเรียน</t>
  </si>
  <si>
    <t>โครงสร้างรายวิชา</t>
  </si>
  <si>
    <t>แบบบันทึกคะแนนรายวิชา</t>
  </si>
  <si>
    <t>แบบสรุปผลคะแนนปลายปี</t>
  </si>
  <si>
    <t>แบบสรุปผลระดับผลการเรียน</t>
  </si>
  <si>
    <t>แบบสรุปจำนวนผลการเรียนแยกตามระดับผลการเรียน</t>
  </si>
  <si>
    <t>แผนภูมิสรุปผลการเรียน</t>
  </si>
  <si>
    <t>แผนภูมิสรุปผลการอ่าน เขียน คิดวิเคราะห์</t>
  </si>
  <si>
    <t>แผนภูมิสรุปผลคุณลักษณะอันพึงประสงค์</t>
  </si>
  <si>
    <t>ลูกเสือ / เนตรนารี</t>
  </si>
  <si>
    <t>สำนักงานเขตพื้นที่การศึกษาประถมศึกษา  เขต 1</t>
  </si>
  <si>
    <t>ปพ.5</t>
  </si>
  <si>
    <t>วันเปิดเรียน</t>
  </si>
  <si>
    <t>ประถมศึกษาปีที่  2</t>
  </si>
  <si>
    <t>บันทึกการประเมินการอ่าน คิดวิเคราะห์ และเขียน</t>
  </si>
  <si>
    <t>บันทึกการประเมินคุณลักษณะอันพึงประสงค์</t>
  </si>
  <si>
    <t>การประเมินกิจกรรมพัฒนาผู้เรียน</t>
  </si>
  <si>
    <t>สรุปการประเมินคุณลักษณะอันพึงประสงค์</t>
  </si>
  <si>
    <t xml:space="preserve">แผนภูมิสรุปผลการประเมินการเรียนรู้ปลายปี  8  กลุ่มสาระการเรียนรู้ </t>
  </si>
  <si>
    <t>สรุปผลการประเมินการอ่าน คิดวิเคราะห์ และเขียน</t>
  </si>
  <si>
    <t>สื่อบ้านครูปุยฝ้าย</t>
  </si>
  <si>
    <t>เด็กชาย</t>
  </si>
  <si>
    <t>เด็กหญิง</t>
  </si>
  <si>
    <t>ภูผา</t>
  </si>
  <si>
    <t>ดำ</t>
  </si>
  <si>
    <t>แดง</t>
  </si>
  <si>
    <t>ดอทคอม</t>
  </si>
  <si>
    <t>1/1</t>
  </si>
  <si>
    <t>65</t>
  </si>
  <si>
    <t>302</t>
  </si>
  <si>
    <t>นาย</t>
  </si>
  <si>
    <t>ขาว</t>
  </si>
  <si>
    <t>นาง</t>
  </si>
  <si>
    <t>ฟ้า</t>
  </si>
  <si>
    <t>บิดา</t>
  </si>
  <si>
    <t>1234567891</t>
  </si>
  <si>
    <t>1234567892</t>
  </si>
  <si>
    <t>ท12101</t>
  </si>
  <si>
    <t>ค12101</t>
  </si>
  <si>
    <t>ว12101</t>
  </si>
  <si>
    <t>ส12101</t>
  </si>
  <si>
    <t>ส12102</t>
  </si>
  <si>
    <t>พ12101</t>
  </si>
  <si>
    <t>ศ12101</t>
  </si>
  <si>
    <t>ง12101</t>
  </si>
  <si>
    <t>อ12101</t>
  </si>
  <si>
    <t>ว12204</t>
  </si>
  <si>
    <t>คอมพิวเตอร์ในชีวิตประจำวัน</t>
  </si>
  <si>
    <t>อ12201</t>
  </si>
  <si>
    <t>ภาษาอังกฤษเพื่อการสื่อสาร</t>
  </si>
  <si>
    <t>ส</t>
  </si>
  <si>
    <t>อา</t>
  </si>
  <si>
    <t>เวลา</t>
  </si>
  <si>
    <t/>
  </si>
  <si>
    <t xml:space="preserve">สรุปเวลาเรียน    </t>
  </si>
  <si>
    <t>สรุปผลการประเมินกลุ่มสาระการเรียนรู้ปลายปี</t>
  </si>
  <si>
    <t>ระหว่างปี</t>
  </si>
  <si>
    <t>ปลายปี</t>
  </si>
  <si>
    <t>ระดับผลการเรียนรู้</t>
  </si>
  <si>
    <t>ได้</t>
  </si>
  <si>
    <t>ผลการประเมินกลุ่มสาระการเรียนรู้ ภาคเรียนที่ 1</t>
  </si>
  <si>
    <t>ผลการประเมินกลุ่มสาระการเรียนรู้ ภาคเรียนที่ 2</t>
  </si>
  <si>
    <t>31</t>
  </si>
  <si>
    <t xml:space="preserve">แผนภูมิสรุปผลการประเมินการอ่าน เขียนและ คิดวิเคราะห์ </t>
  </si>
  <si>
    <t>รายวิชาพื้นฐาน</t>
  </si>
  <si>
    <t>รายวิชาเพิ่มเติม</t>
  </si>
  <si>
    <t>ชม./ปี</t>
  </si>
  <si>
    <t xml:space="preserve">เวลาเรียน </t>
  </si>
  <si>
    <t>คะแนนเฉลี่ยรวมทั้งปี</t>
  </si>
  <si>
    <t>ปกติ</t>
  </si>
  <si>
    <t>แก้ไข</t>
  </si>
  <si>
    <t>1</t>
  </si>
  <si>
    <t>บ้านงิ้วมีชัย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</si>
</sst>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87" formatCode="0.0"/>
    <numFmt numFmtId="188" formatCode="[$-FFFFC100]0\ 0000\ 00000\ 00\ 0"/>
    <numFmt numFmtId="189" formatCode="[$-1000000]0\ 0000\ 00000\ 00\ 0"/>
    <numFmt numFmtId="190" formatCode="[$-101041E]d\ mmm\ yy;@"/>
    <numFmt numFmtId="191" formatCode="[$-101041E]d\ mmmm\ yyyy;@"/>
  </numFmts>
  <fonts count="63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sz val="16"/>
      <color theme="1"/>
      <name val="Tahoma"/>
      <family val="2"/>
      <charset val="222"/>
      <scheme val="minor"/>
    </font>
    <font>
      <b/>
      <sz val="18"/>
      <color theme="1"/>
      <name val="TH SarabunPSK"/>
      <family val="2"/>
    </font>
    <font>
      <sz val="14"/>
      <name val="Cordia New"/>
      <family val="2"/>
    </font>
    <font>
      <b/>
      <sz val="12"/>
      <name val="TH SarabunPSK"/>
      <family val="2"/>
    </font>
    <font>
      <sz val="11"/>
      <color theme="1"/>
      <name val="Calibri"/>
      <family val="2"/>
      <charset val="222"/>
    </font>
    <font>
      <b/>
      <sz val="16"/>
      <color rgb="FF0000CC"/>
      <name val="TH SarabunPSK"/>
      <family val="2"/>
    </font>
    <font>
      <sz val="12"/>
      <color theme="1"/>
      <name val="TH SarabunPSK"/>
      <family val="2"/>
    </font>
    <font>
      <b/>
      <sz val="18"/>
      <name val="TH SarabunPSK"/>
      <family val="2"/>
    </font>
    <font>
      <b/>
      <sz val="13"/>
      <name val="TH SarabunPSK"/>
      <family val="2"/>
    </font>
    <font>
      <u/>
      <sz val="13"/>
      <name val="TH SarabunPSK"/>
      <family val="2"/>
    </font>
    <font>
      <sz val="13"/>
      <name val="TH SarabunPSK"/>
      <family val="2"/>
    </font>
    <font>
      <sz val="13"/>
      <color theme="1"/>
      <name val="TH SarabunPSK"/>
      <family val="2"/>
    </font>
    <font>
      <sz val="12"/>
      <name val="TH SarabunPSK"/>
      <family val="2"/>
    </font>
    <font>
      <sz val="11"/>
      <color rgb="FF000000"/>
      <name val="TH SarabunPSK"/>
      <family val="2"/>
    </font>
    <font>
      <b/>
      <sz val="14"/>
      <color rgb="FF000000"/>
      <name val="TH SarabunPSK"/>
      <family val="2"/>
    </font>
    <font>
      <sz val="13"/>
      <color rgb="FF000000"/>
      <name val="TH SarabunPSK"/>
      <family val="2"/>
    </font>
    <font>
      <b/>
      <sz val="16"/>
      <color theme="3" tint="-0.249977111117893"/>
      <name val="TH SarabunPSK"/>
      <family val="2"/>
    </font>
    <font>
      <b/>
      <sz val="12"/>
      <color theme="1"/>
      <name val="TH SarabunPSK"/>
      <family val="2"/>
    </font>
    <font>
      <sz val="11"/>
      <name val="Tahoma"/>
      <family val="2"/>
      <charset val="222"/>
      <scheme val="minor"/>
    </font>
    <font>
      <sz val="16"/>
      <name val="TH SarabunPSK"/>
      <family val="2"/>
    </font>
    <font>
      <sz val="11"/>
      <color theme="1"/>
      <name val="TH SarabunPSK"/>
      <family val="2"/>
    </font>
    <font>
      <b/>
      <sz val="18"/>
      <color rgb="FF0000CC"/>
      <name val="TH SarabunPSK"/>
      <family val="2"/>
    </font>
    <font>
      <sz val="14"/>
      <color rgb="FF0000CC"/>
      <name val="TH SarabunPSK"/>
      <family val="2"/>
    </font>
    <font>
      <sz val="13"/>
      <color rgb="FF0000CC"/>
      <name val="TH SarabunPSK"/>
      <family val="2"/>
    </font>
    <font>
      <sz val="11"/>
      <color rgb="FF0000CC"/>
      <name val="Tahoma"/>
      <family val="2"/>
      <charset val="222"/>
      <scheme val="minor"/>
    </font>
    <font>
      <sz val="16"/>
      <color rgb="FF0000CC"/>
      <name val="Tahoma"/>
      <family val="2"/>
      <charset val="222"/>
      <scheme val="minor"/>
    </font>
    <font>
      <b/>
      <sz val="16"/>
      <color rgb="FF0000CC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1"/>
      <color rgb="FFFF0000"/>
      <name val="TH SarabunPSK"/>
      <family val="2"/>
    </font>
    <font>
      <b/>
      <sz val="14"/>
      <color indexed="8"/>
      <name val="TH SarabunPSK"/>
      <family val="2"/>
    </font>
    <font>
      <b/>
      <sz val="13"/>
      <color theme="1"/>
      <name val="TH SarabunPSK"/>
      <family val="2"/>
    </font>
    <font>
      <b/>
      <sz val="11"/>
      <color theme="1"/>
      <name val="TH SarabunPSK"/>
      <family val="2"/>
    </font>
    <font>
      <b/>
      <sz val="32"/>
      <color theme="0"/>
      <name val="TH SarabunPSK"/>
      <family val="2"/>
    </font>
    <font>
      <sz val="16"/>
      <color theme="8" tint="-0.249977111117893"/>
      <name val="TH SarabunPSK"/>
      <family val="2"/>
    </font>
    <font>
      <b/>
      <sz val="16"/>
      <color indexed="81"/>
      <name val="TH SarabunPSK"/>
      <family val="2"/>
    </font>
    <font>
      <sz val="16"/>
      <color indexed="81"/>
      <name val="TH SarabunPSK"/>
      <family val="2"/>
    </font>
    <font>
      <b/>
      <sz val="20"/>
      <color rgb="FF000000"/>
      <name val="TH SarabunPSK"/>
      <family val="2"/>
    </font>
    <font>
      <sz val="20"/>
      <name val="TH SarabunPSK"/>
      <family val="2"/>
    </font>
    <font>
      <sz val="20"/>
      <color rgb="FF000000"/>
      <name val="TH SarabunPSK"/>
      <family val="2"/>
    </font>
    <font>
      <sz val="10"/>
      <color theme="1"/>
      <name val="TH SarabunPSK"/>
      <family val="2"/>
    </font>
    <font>
      <sz val="11"/>
      <name val="TH SarabunPSK"/>
      <family val="2"/>
    </font>
    <font>
      <sz val="14"/>
      <name val="Tahoma"/>
      <family val="2"/>
      <charset val="222"/>
      <scheme val="minor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b/>
      <sz val="13"/>
      <color indexed="8"/>
      <name val="TH SarabunPSK"/>
      <family val="2"/>
    </font>
    <font>
      <sz val="8"/>
      <color theme="1"/>
      <name val="TH SarabunPSK"/>
      <family val="2"/>
    </font>
    <font>
      <sz val="15"/>
      <name val="TH SarabunPSK"/>
      <family val="2"/>
    </font>
    <font>
      <b/>
      <sz val="15"/>
      <name val="TH SarabunPSK"/>
      <family val="2"/>
    </font>
    <font>
      <b/>
      <sz val="36"/>
      <color rgb="FF0033CC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7FFF1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600F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DD11C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6" fillId="0" borderId="0"/>
    <xf numFmtId="0" fontId="18" fillId="0" borderId="0"/>
    <xf numFmtId="0" fontId="16" fillId="0" borderId="0"/>
  </cellStyleXfs>
  <cellXfs count="828">
    <xf numFmtId="0" fontId="0" fillId="0" borderId="0" xfId="0"/>
    <xf numFmtId="0" fontId="8" fillId="0" borderId="1" xfId="0" applyFont="1" applyBorder="1" applyAlignment="1" applyProtection="1">
      <alignment horizontal="center"/>
      <protection locked="0"/>
    </xf>
    <xf numFmtId="14" fontId="8" fillId="0" borderId="1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hidden="1"/>
    </xf>
    <xf numFmtId="0" fontId="2" fillId="0" borderId="0" xfId="0" applyFont="1" applyFill="1" applyBorder="1" applyProtection="1">
      <protection hidden="1"/>
    </xf>
    <xf numFmtId="0" fontId="9" fillId="0" borderId="0" xfId="3" applyFont="1" applyFill="1" applyBorder="1" applyAlignment="1" applyProtection="1">
      <alignment wrapText="1"/>
      <protection hidden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2" fontId="30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0" borderId="0" xfId="0" applyFont="1" applyFill="1" applyAlignment="1" applyProtection="1">
      <alignment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0" fontId="8" fillId="0" borderId="0" xfId="0" applyFont="1" applyFill="1" applyProtection="1">
      <protection hidden="1"/>
    </xf>
    <xf numFmtId="0" fontId="1" fillId="0" borderId="0" xfId="0" applyFont="1" applyFill="1" applyProtection="1">
      <protection hidden="1"/>
    </xf>
    <xf numFmtId="0" fontId="1" fillId="13" borderId="0" xfId="0" applyFont="1" applyFill="1" applyProtection="1">
      <protection hidden="1"/>
    </xf>
    <xf numFmtId="0" fontId="8" fillId="0" borderId="1" xfId="0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1" fillId="2" borderId="0" xfId="0" applyFont="1" applyFill="1" applyProtection="1">
      <protection hidden="1"/>
    </xf>
    <xf numFmtId="0" fontId="1" fillId="9" borderId="0" xfId="0" applyFont="1" applyFill="1" applyProtection="1">
      <protection hidden="1"/>
    </xf>
    <xf numFmtId="0" fontId="8" fillId="9" borderId="0" xfId="0" applyFont="1" applyFill="1" applyProtection="1">
      <protection hidden="1"/>
    </xf>
    <xf numFmtId="0" fontId="27" fillId="0" borderId="0" xfId="0" applyFont="1" applyFill="1" applyBorder="1" applyProtection="1">
      <protection hidden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Protection="1">
      <protection hidden="1"/>
    </xf>
    <xf numFmtId="0" fontId="0" fillId="16" borderId="0" xfId="0" applyFill="1"/>
    <xf numFmtId="0" fontId="32" fillId="0" borderId="0" xfId="0" applyFont="1" applyFill="1"/>
    <xf numFmtId="0" fontId="0" fillId="17" borderId="0" xfId="0" applyFill="1"/>
    <xf numFmtId="0" fontId="0" fillId="18" borderId="0" xfId="0" applyFill="1"/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vertical="top"/>
      <protection hidden="1"/>
    </xf>
    <xf numFmtId="0" fontId="1" fillId="0" borderId="0" xfId="0" applyFont="1" applyFill="1" applyAlignment="1" applyProtection="1">
      <protection hidden="1"/>
    </xf>
    <xf numFmtId="0" fontId="33" fillId="0" borderId="0" xfId="3" applyFont="1" applyFill="1" applyProtection="1"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33" fillId="0" borderId="0" xfId="3" applyFont="1" applyFill="1" applyAlignment="1" applyProtection="1">
      <alignment vertical="center"/>
      <protection hidden="1"/>
    </xf>
    <xf numFmtId="0" fontId="6" fillId="0" borderId="0" xfId="0" applyFont="1" applyFill="1" applyProtection="1">
      <protection hidden="1"/>
    </xf>
    <xf numFmtId="0" fontId="25" fillId="0" borderId="0" xfId="0" applyFont="1" applyFill="1" applyAlignment="1" applyProtection="1">
      <alignment horizontal="center"/>
      <protection hidden="1"/>
    </xf>
    <xf numFmtId="0" fontId="37" fillId="0" borderId="0" xfId="0" applyFont="1" applyFill="1" applyProtection="1"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2" fontId="8" fillId="0" borderId="0" xfId="0" applyNumberFormat="1" applyFont="1" applyFill="1" applyBorder="1" applyAlignment="1" applyProtection="1">
      <alignment vertical="top"/>
      <protection hidden="1"/>
    </xf>
    <xf numFmtId="0" fontId="7" fillId="9" borderId="0" xfId="0" applyFont="1" applyFill="1" applyProtection="1">
      <protection hidden="1"/>
    </xf>
    <xf numFmtId="0" fontId="7" fillId="9" borderId="0" xfId="0" applyFont="1" applyFill="1" applyAlignment="1" applyProtection="1">
      <alignment horizontal="center"/>
      <protection hidden="1"/>
    </xf>
    <xf numFmtId="0" fontId="3" fillId="0" borderId="15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0" fontId="6" fillId="0" borderId="14" xfId="0" applyFont="1" applyFill="1" applyBorder="1" applyAlignment="1" applyProtection="1">
      <alignment horizontal="center" vertical="center" shrinkToFit="1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189" fontId="25" fillId="0" borderId="1" xfId="0" applyNumberFormat="1" applyFont="1" applyFill="1" applyBorder="1" applyAlignment="1" applyProtection="1">
      <alignment horizontal="center" shrinkToFit="1"/>
      <protection hidden="1"/>
    </xf>
    <xf numFmtId="0" fontId="8" fillId="0" borderId="1" xfId="0" applyFont="1" applyFill="1" applyBorder="1" applyAlignment="1" applyProtection="1">
      <alignment shrinkToFit="1"/>
      <protection hidden="1"/>
    </xf>
    <xf numFmtId="190" fontId="25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1" xfId="0" applyFont="1" applyFill="1" applyBorder="1" applyAlignment="1" applyProtection="1">
      <alignment horizontal="center" vertical="center"/>
      <protection hidden="1"/>
    </xf>
    <xf numFmtId="0" fontId="25" fillId="0" borderId="1" xfId="0" applyFont="1" applyFill="1" applyBorder="1" applyAlignment="1" applyProtection="1">
      <alignment shrinkToFit="1"/>
      <protection hidden="1"/>
    </xf>
    <xf numFmtId="0" fontId="7" fillId="0" borderId="0" xfId="0" applyFont="1" applyFill="1" applyProtection="1">
      <protection hidden="1"/>
    </xf>
    <xf numFmtId="0" fontId="7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Alignment="1" applyProtection="1">
      <alignment shrinkToFit="1"/>
      <protection hidden="1"/>
    </xf>
    <xf numFmtId="0" fontId="7" fillId="11" borderId="0" xfId="0" applyFont="1" applyFill="1" applyProtection="1">
      <protection hidden="1"/>
    </xf>
    <xf numFmtId="0" fontId="7" fillId="11" borderId="0" xfId="0" applyFont="1" applyFill="1" applyAlignment="1" applyProtection="1">
      <alignment horizontal="center"/>
      <protection hidden="1"/>
    </xf>
    <xf numFmtId="0" fontId="1" fillId="9" borderId="0" xfId="0" applyFont="1" applyFill="1" applyAlignment="1" applyProtection="1">
      <alignment horizontal="center" vertical="center"/>
      <protection hidden="1"/>
    </xf>
    <xf numFmtId="0" fontId="1" fillId="9" borderId="0" xfId="0" applyFont="1" applyFill="1" applyAlignment="1" applyProtection="1">
      <alignment vertical="top"/>
      <protection hidden="1"/>
    </xf>
    <xf numFmtId="0" fontId="1" fillId="20" borderId="0" xfId="0" applyFont="1" applyFill="1" applyProtection="1">
      <protection hidden="1"/>
    </xf>
    <xf numFmtId="0" fontId="1" fillId="20" borderId="0" xfId="0" applyFont="1" applyFill="1" applyAlignment="1" applyProtection="1">
      <alignment vertical="top"/>
      <protection hidden="1"/>
    </xf>
    <xf numFmtId="0" fontId="33" fillId="20" borderId="0" xfId="0" applyFont="1" applyFill="1" applyProtection="1">
      <protection hidden="1"/>
    </xf>
    <xf numFmtId="0" fontId="33" fillId="20" borderId="0" xfId="0" applyFont="1" applyFill="1" applyAlignment="1" applyProtection="1">
      <alignment horizontal="center" vertical="center"/>
      <protection hidden="1"/>
    </xf>
    <xf numFmtId="0" fontId="1" fillId="20" borderId="0" xfId="0" applyFont="1" applyFill="1" applyAlignment="1" applyProtection="1">
      <alignment horizontal="center" vertical="center"/>
      <protection hidden="1"/>
    </xf>
    <xf numFmtId="0" fontId="25" fillId="9" borderId="0" xfId="0" applyFont="1" applyFill="1" applyProtection="1">
      <protection hidden="1"/>
    </xf>
    <xf numFmtId="0" fontId="6" fillId="9" borderId="0" xfId="0" applyFont="1" applyFill="1" applyProtection="1">
      <protection hidden="1"/>
    </xf>
    <xf numFmtId="0" fontId="25" fillId="9" borderId="0" xfId="0" applyFont="1" applyFill="1" applyAlignment="1" applyProtection="1">
      <alignment horizontal="center"/>
      <protection hidden="1"/>
    </xf>
    <xf numFmtId="0" fontId="37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13" fillId="9" borderId="0" xfId="0" applyFont="1" applyFill="1" applyProtection="1">
      <protection hidden="1"/>
    </xf>
    <xf numFmtId="0" fontId="13" fillId="9" borderId="0" xfId="0" applyFont="1" applyFill="1" applyBorder="1" applyProtection="1">
      <protection hidden="1"/>
    </xf>
    <xf numFmtId="0" fontId="14" fillId="9" borderId="0" xfId="0" applyFont="1" applyFill="1" applyAlignment="1" applyProtection="1">
      <alignment vertical="center"/>
      <protection hidden="1"/>
    </xf>
    <xf numFmtId="0" fontId="13" fillId="9" borderId="0" xfId="0" applyFont="1" applyFill="1" applyAlignment="1" applyProtection="1">
      <alignment horizontal="center" vertical="center"/>
      <protection hidden="1"/>
    </xf>
    <xf numFmtId="0" fontId="38" fillId="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1" fillId="9" borderId="0" xfId="0" applyFont="1" applyFill="1" applyAlignment="1" applyProtection="1">
      <alignment vertical="center"/>
      <protection hidden="1"/>
    </xf>
    <xf numFmtId="0" fontId="8" fillId="9" borderId="0" xfId="0" applyFont="1" applyFill="1" applyAlignment="1" applyProtection="1">
      <alignment vertical="center"/>
      <protection hidden="1"/>
    </xf>
    <xf numFmtId="0" fontId="20" fillId="9" borderId="0" xfId="0" applyFont="1" applyFill="1" applyAlignment="1" applyProtection="1">
      <alignment horizontal="center" vertical="center"/>
      <protection hidden="1"/>
    </xf>
    <xf numFmtId="0" fontId="8" fillId="9" borderId="0" xfId="0" applyFont="1" applyFill="1" applyAlignment="1" applyProtection="1">
      <alignment horizontal="center" vertical="center"/>
      <protection hidden="1"/>
    </xf>
    <xf numFmtId="0" fontId="1" fillId="9" borderId="0" xfId="0" applyFont="1" applyFill="1" applyAlignment="1" applyProtection="1">
      <protection hidden="1"/>
    </xf>
    <xf numFmtId="0" fontId="41" fillId="9" borderId="0" xfId="0" applyFont="1" applyFill="1" applyProtection="1">
      <protection hidden="1"/>
    </xf>
    <xf numFmtId="0" fontId="42" fillId="9" borderId="0" xfId="0" applyFont="1" applyFill="1" applyAlignment="1" applyProtection="1">
      <alignment horizontal="center" vertical="center"/>
      <protection hidden="1"/>
    </xf>
    <xf numFmtId="0" fontId="34" fillId="9" borderId="0" xfId="0" applyFont="1" applyFill="1" applyAlignment="1" applyProtection="1">
      <alignment horizontal="center" vertical="center"/>
      <protection hidden="1"/>
    </xf>
    <xf numFmtId="0" fontId="27" fillId="9" borderId="0" xfId="0" applyFont="1" applyFill="1" applyBorder="1" applyProtection="1">
      <protection hidden="1"/>
    </xf>
    <xf numFmtId="0" fontId="9" fillId="9" borderId="0" xfId="3" applyFont="1" applyFill="1" applyBorder="1" applyAlignment="1" applyProtection="1">
      <alignment wrapText="1"/>
      <protection hidden="1"/>
    </xf>
    <xf numFmtId="0" fontId="26" fillId="0" borderId="1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22" fillId="0" borderId="0" xfId="3" applyFont="1" applyFill="1" applyBorder="1" applyAlignment="1" applyProtection="1">
      <alignment horizontal="left" wrapText="1"/>
      <protection locked="0" hidden="1"/>
    </xf>
    <xf numFmtId="0" fontId="23" fillId="0" borderId="22" xfId="3" applyFont="1" applyFill="1" applyBorder="1" applyAlignment="1" applyProtection="1">
      <alignment horizontal="left" vertical="center"/>
      <protection locked="0" hidden="1"/>
    </xf>
    <xf numFmtId="0" fontId="24" fillId="0" borderId="4" xfId="3" applyFont="1" applyFill="1" applyBorder="1" applyAlignment="1" applyProtection="1">
      <alignment horizontal="left" vertical="center" wrapText="1" indent="1"/>
      <protection locked="0" hidden="1"/>
    </xf>
    <xf numFmtId="0" fontId="24" fillId="0" borderId="0" xfId="3" applyFont="1" applyFill="1" applyBorder="1" applyAlignment="1" applyProtection="1">
      <alignment horizontal="left" vertical="center" wrapText="1" indent="1"/>
      <protection locked="0" hidden="1"/>
    </xf>
    <xf numFmtId="0" fontId="24" fillId="0" borderId="22" xfId="3" applyFont="1" applyFill="1" applyBorder="1" applyAlignment="1" applyProtection="1">
      <alignment horizontal="left" vertical="center"/>
      <protection locked="0" hidden="1"/>
    </xf>
    <xf numFmtId="0" fontId="24" fillId="0" borderId="4" xfId="3" applyFont="1" applyFill="1" applyBorder="1" applyAlignment="1" applyProtection="1">
      <alignment horizontal="left" indent="1"/>
      <protection locked="0" hidden="1"/>
    </xf>
    <xf numFmtId="0" fontId="24" fillId="0" borderId="0" xfId="3" applyFont="1" applyFill="1" applyBorder="1" applyAlignment="1" applyProtection="1">
      <alignment horizontal="left" indent="1"/>
      <protection locked="0" hidden="1"/>
    </xf>
    <xf numFmtId="0" fontId="22" fillId="0" borderId="0" xfId="3" applyFont="1" applyFill="1" applyBorder="1" applyAlignment="1" applyProtection="1">
      <alignment horizontal="left" vertical="center" wrapText="1"/>
      <protection locked="0" hidden="1"/>
    </xf>
    <xf numFmtId="0" fontId="24" fillId="0" borderId="4" xfId="3" applyFont="1" applyFill="1" applyBorder="1" applyAlignment="1" applyProtection="1">
      <alignment horizontal="left" indent="3"/>
      <protection locked="0" hidden="1"/>
    </xf>
    <xf numFmtId="0" fontId="22" fillId="0" borderId="0" xfId="3" applyFont="1" applyFill="1" applyBorder="1" applyAlignment="1" applyProtection="1">
      <protection locked="0" hidden="1"/>
    </xf>
    <xf numFmtId="0" fontId="23" fillId="0" borderId="22" xfId="0" applyFont="1" applyFill="1" applyBorder="1" applyAlignment="1" applyProtection="1">
      <alignment horizontal="left" vertical="center"/>
      <protection locked="0" hidden="1"/>
    </xf>
    <xf numFmtId="0" fontId="24" fillId="0" borderId="0" xfId="3" applyFont="1" applyFill="1" applyBorder="1" applyAlignment="1" applyProtection="1">
      <alignment horizontal="left" indent="3"/>
      <protection locked="0" hidden="1"/>
    </xf>
    <xf numFmtId="0" fontId="24" fillId="0" borderId="22" xfId="0" applyFont="1" applyFill="1" applyBorder="1" applyAlignment="1" applyProtection="1">
      <alignment horizontal="left" vertical="center"/>
      <protection locked="0" hidden="1"/>
    </xf>
    <xf numFmtId="0" fontId="22" fillId="0" borderId="0" xfId="3" applyFont="1" applyFill="1" applyBorder="1" applyProtection="1">
      <protection locked="0" hidden="1"/>
    </xf>
    <xf numFmtId="0" fontId="24" fillId="0" borderId="0" xfId="3" applyFont="1" applyFill="1" applyBorder="1" applyAlignment="1" applyProtection="1">
      <alignment horizontal="left" indent="2"/>
      <protection locked="0" hidden="1"/>
    </xf>
    <xf numFmtId="0" fontId="24" fillId="0" borderId="0" xfId="3" applyFont="1" applyFill="1" applyBorder="1" applyAlignment="1" applyProtection="1">
      <alignment wrapText="1"/>
      <protection locked="0" hidden="1"/>
    </xf>
    <xf numFmtId="0" fontId="29" fillId="0" borderId="22" xfId="0" applyFont="1" applyFill="1" applyBorder="1" applyProtection="1">
      <protection locked="0" hidden="1"/>
    </xf>
    <xf numFmtId="0" fontId="29" fillId="0" borderId="14" xfId="0" applyFont="1" applyFill="1" applyBorder="1" applyProtection="1">
      <protection locked="0" hidden="1"/>
    </xf>
    <xf numFmtId="0" fontId="24" fillId="0" borderId="5" xfId="3" applyFont="1" applyFill="1" applyBorder="1" applyAlignment="1" applyProtection="1">
      <alignment horizontal="left" indent="1"/>
      <protection locked="0" hidden="1"/>
    </xf>
    <xf numFmtId="0" fontId="24" fillId="0" borderId="15" xfId="3" applyFont="1" applyFill="1" applyBorder="1" applyAlignment="1" applyProtection="1">
      <alignment wrapText="1"/>
      <protection locked="0" hidden="1"/>
    </xf>
    <xf numFmtId="0" fontId="29" fillId="0" borderId="16" xfId="0" applyFont="1" applyFill="1" applyBorder="1" applyProtection="1">
      <protection locked="0" hidden="1"/>
    </xf>
    <xf numFmtId="0" fontId="9" fillId="9" borderId="0" xfId="0" applyFont="1" applyFill="1" applyProtection="1">
      <protection hidden="1"/>
    </xf>
    <xf numFmtId="0" fontId="10" fillId="9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 textRotation="90"/>
      <protection hidden="1"/>
    </xf>
    <xf numFmtId="2" fontId="8" fillId="2" borderId="0" xfId="0" applyNumberFormat="1" applyFont="1" applyFill="1" applyBorder="1" applyAlignment="1" applyProtection="1">
      <alignment horizontal="center" vertical="top"/>
      <protection hidden="1"/>
    </xf>
    <xf numFmtId="0" fontId="4" fillId="0" borderId="0" xfId="0" applyFont="1" applyFill="1" applyBorder="1" applyAlignment="1" applyProtection="1">
      <alignment horizontal="center" vertical="center" textRotation="90" wrapText="1"/>
      <protection hidden="1"/>
    </xf>
    <xf numFmtId="0" fontId="8" fillId="20" borderId="0" xfId="0" applyFont="1" applyFill="1" applyAlignment="1" applyProtection="1">
      <alignment vertical="center"/>
      <protection hidden="1"/>
    </xf>
    <xf numFmtId="0" fontId="20" fillId="20" borderId="0" xfId="0" applyFont="1" applyFill="1" applyAlignment="1" applyProtection="1">
      <alignment horizontal="center" vertical="center"/>
      <protection hidden="1"/>
    </xf>
    <xf numFmtId="0" fontId="8" fillId="20" borderId="0" xfId="0" applyFont="1" applyFill="1" applyAlignment="1" applyProtection="1">
      <alignment horizontal="center" vertical="center"/>
      <protection hidden="1"/>
    </xf>
    <xf numFmtId="0" fontId="8" fillId="20" borderId="0" xfId="0" applyFont="1" applyFill="1" applyBorder="1" applyAlignment="1" applyProtection="1">
      <alignment vertical="center"/>
      <protection hidden="1"/>
    </xf>
    <xf numFmtId="2" fontId="8" fillId="20" borderId="0" xfId="0" applyNumberFormat="1" applyFont="1" applyFill="1" applyBorder="1" applyAlignment="1" applyProtection="1">
      <alignment vertical="top"/>
      <protection hidden="1"/>
    </xf>
    <xf numFmtId="0" fontId="8" fillId="9" borderId="0" xfId="0" applyFont="1" applyFill="1" applyAlignment="1" applyProtection="1">
      <alignment horizontal="center"/>
      <protection hidden="1"/>
    </xf>
    <xf numFmtId="0" fontId="8" fillId="2" borderId="0" xfId="0" applyFont="1" applyFill="1" applyProtection="1">
      <protection hidden="1"/>
    </xf>
    <xf numFmtId="0" fontId="36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Border="1" applyAlignment="1" applyProtection="1">
      <alignment horizontal="center" vertical="center" wrapText="1"/>
      <protection hidden="1"/>
    </xf>
    <xf numFmtId="0" fontId="8" fillId="20" borderId="0" xfId="0" applyFont="1" applyFill="1" applyProtection="1">
      <protection hidden="1"/>
    </xf>
    <xf numFmtId="0" fontId="1" fillId="20" borderId="0" xfId="0" applyFont="1" applyFill="1" applyAlignment="1" applyProtection="1">
      <protection hidden="1"/>
    </xf>
    <xf numFmtId="0" fontId="6" fillId="9" borderId="0" xfId="0" applyFont="1" applyFill="1" applyAlignment="1" applyProtection="1">
      <alignment horizontal="center"/>
      <protection hidden="1"/>
    </xf>
    <xf numFmtId="0" fontId="20" fillId="9" borderId="0" xfId="0" applyFont="1" applyFill="1" applyAlignment="1" applyProtection="1">
      <alignment horizontal="center"/>
      <protection hidden="1"/>
    </xf>
    <xf numFmtId="2" fontId="20" fillId="9" borderId="0" xfId="0" applyNumberFormat="1" applyFont="1" applyFill="1" applyProtection="1">
      <protection hidden="1"/>
    </xf>
    <xf numFmtId="0" fontId="25" fillId="0" borderId="0" xfId="0" applyFont="1" applyFill="1" applyBorder="1" applyProtection="1">
      <protection hidden="1"/>
    </xf>
    <xf numFmtId="0" fontId="25" fillId="0" borderId="0" xfId="0" applyFont="1" applyFill="1" applyBorder="1" applyAlignment="1" applyProtection="1">
      <alignment vertical="center" wrapText="1"/>
      <protection hidden="1"/>
    </xf>
    <xf numFmtId="0" fontId="25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1" xfId="0" applyFont="1" applyFill="1" applyBorder="1" applyAlignment="1" applyProtection="1">
      <alignment horizontal="center" vertical="center" shrinkToFit="1"/>
      <protection hidden="1"/>
    </xf>
    <xf numFmtId="0" fontId="25" fillId="0" borderId="0" xfId="0" applyFont="1" applyFill="1" applyBorder="1" applyAlignment="1" applyProtection="1">
      <alignment horizontal="center" vertical="center" textRotation="90" shrinkToFit="1"/>
      <protection hidden="1"/>
    </xf>
    <xf numFmtId="0" fontId="3" fillId="2" borderId="0" xfId="0" applyFont="1" applyFill="1" applyAlignment="1" applyProtection="1">
      <alignment shrinkToFit="1"/>
      <protection hidden="1"/>
    </xf>
    <xf numFmtId="0" fontId="39" fillId="2" borderId="0" xfId="0" applyFont="1" applyFill="1" applyProtection="1">
      <protection hidden="1"/>
    </xf>
    <xf numFmtId="0" fontId="15" fillId="2" borderId="0" xfId="0" applyFont="1" applyFill="1" applyAlignment="1" applyProtection="1">
      <alignment vertical="center" shrinkToFit="1"/>
      <protection hidden="1"/>
    </xf>
    <xf numFmtId="0" fontId="13" fillId="2" borderId="0" xfId="0" applyFont="1" applyFill="1" applyProtection="1">
      <protection hidden="1"/>
    </xf>
    <xf numFmtId="0" fontId="1" fillId="2" borderId="0" xfId="0" applyFont="1" applyFill="1" applyBorder="1" applyProtection="1"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Border="1" applyProtection="1">
      <protection hidden="1"/>
    </xf>
    <xf numFmtId="0" fontId="1" fillId="2" borderId="0" xfId="0" applyFont="1" applyFill="1" applyBorder="1" applyAlignment="1" applyProtection="1"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Protection="1">
      <protection hidden="1"/>
    </xf>
    <xf numFmtId="1" fontId="3" fillId="2" borderId="1" xfId="0" applyNumberFormat="1" applyFont="1" applyFill="1" applyBorder="1" applyAlignment="1" applyProtection="1">
      <alignment horizontal="center" vertical="center"/>
      <protection hidden="1"/>
    </xf>
    <xf numFmtId="187" fontId="3" fillId="2" borderId="1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left" vertical="center"/>
      <protection hidden="1"/>
    </xf>
    <xf numFmtId="0" fontId="39" fillId="2" borderId="0" xfId="0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1" fontId="3" fillId="2" borderId="0" xfId="0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3" fillId="0" borderId="0" xfId="0" applyFont="1" applyFill="1" applyAlignment="1" applyProtection="1"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41" fillId="0" borderId="0" xfId="0" applyFont="1" applyFill="1" applyProtection="1">
      <protection hidden="1"/>
    </xf>
    <xf numFmtId="0" fontId="10" fillId="0" borderId="1" xfId="0" applyFont="1" applyFill="1" applyBorder="1" applyAlignment="1" applyProtection="1">
      <alignment horizontal="center" vertical="center"/>
      <protection hidden="1"/>
    </xf>
    <xf numFmtId="0" fontId="42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locked="0" hidden="1"/>
    </xf>
    <xf numFmtId="0" fontId="22" fillId="0" borderId="4" xfId="3" applyFont="1" applyFill="1" applyBorder="1" applyAlignment="1" applyProtection="1">
      <alignment horizontal="left" wrapText="1"/>
      <protection locked="0" hidden="1"/>
    </xf>
    <xf numFmtId="0" fontId="22" fillId="0" borderId="4" xfId="3" applyFont="1" applyFill="1" applyBorder="1" applyAlignment="1" applyProtection="1">
      <alignment horizontal="left" vertical="center" wrapText="1"/>
      <protection locked="0" hidden="1"/>
    </xf>
    <xf numFmtId="0" fontId="22" fillId="0" borderId="4" xfId="3" applyFont="1" applyFill="1" applyBorder="1" applyAlignment="1" applyProtection="1">
      <protection locked="0" hidden="1"/>
    </xf>
    <xf numFmtId="0" fontId="22" fillId="0" borderId="4" xfId="3" applyFont="1" applyFill="1" applyBorder="1" applyProtection="1">
      <protection locked="0" hidden="1"/>
    </xf>
    <xf numFmtId="0" fontId="42" fillId="0" borderId="0" xfId="0" applyFont="1" applyFill="1" applyBorder="1" applyProtection="1">
      <protection hidden="1"/>
    </xf>
    <xf numFmtId="0" fontId="0" fillId="20" borderId="0" xfId="0" applyFill="1" applyProtection="1">
      <protection hidden="1"/>
    </xf>
    <xf numFmtId="0" fontId="27" fillId="20" borderId="0" xfId="0" applyFont="1" applyFill="1" applyBorder="1" applyProtection="1">
      <protection hidden="1"/>
    </xf>
    <xf numFmtId="0" fontId="2" fillId="20" borderId="0" xfId="0" applyFont="1" applyFill="1" applyBorder="1" applyProtection="1">
      <protection hidden="1"/>
    </xf>
    <xf numFmtId="0" fontId="9" fillId="20" borderId="0" xfId="3" applyFont="1" applyFill="1" applyBorder="1" applyAlignment="1" applyProtection="1">
      <alignment wrapText="1"/>
      <protection hidden="1"/>
    </xf>
    <xf numFmtId="0" fontId="21" fillId="23" borderId="17" xfId="3" applyFont="1" applyFill="1" applyBorder="1" applyAlignment="1" applyProtection="1">
      <alignment horizontal="center" vertical="center" wrapText="1"/>
      <protection locked="0" hidden="1"/>
    </xf>
    <xf numFmtId="0" fontId="21" fillId="23" borderId="18" xfId="3" applyFont="1" applyFill="1" applyBorder="1" applyAlignment="1" applyProtection="1">
      <alignment horizontal="center" vertical="center" wrapText="1"/>
      <protection locked="0" hidden="1"/>
    </xf>
    <xf numFmtId="0" fontId="4" fillId="22" borderId="4" xfId="0" applyFont="1" applyFill="1" applyBorder="1" applyProtection="1">
      <protection locked="0" hidden="1"/>
    </xf>
    <xf numFmtId="0" fontId="28" fillId="24" borderId="21" xfId="0" applyFont="1" applyFill="1" applyBorder="1" applyAlignment="1" applyProtection="1">
      <alignment horizontal="center"/>
      <protection locked="0" hidden="1"/>
    </xf>
    <xf numFmtId="0" fontId="22" fillId="24" borderId="22" xfId="3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Alignment="1" applyProtection="1">
      <alignment horizont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31" fillId="0" borderId="1" xfId="0" applyFont="1" applyFill="1" applyBorder="1" applyAlignment="1" applyProtection="1">
      <alignment horizontal="center" vertical="center"/>
      <protection hidden="1"/>
    </xf>
    <xf numFmtId="1" fontId="11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11" fillId="0" borderId="14" xfId="0" applyFont="1" applyFill="1" applyBorder="1" applyAlignment="1" applyProtection="1">
      <alignment horizontal="center" vertical="center"/>
      <protection hidden="1"/>
    </xf>
    <xf numFmtId="0" fontId="3" fillId="0" borderId="14" xfId="0" applyFont="1" applyFill="1" applyBorder="1" applyAlignment="1" applyProtection="1">
      <alignment horizontal="center" vertical="center"/>
      <protection hidden="1"/>
    </xf>
    <xf numFmtId="0" fontId="11" fillId="0" borderId="14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3" fillId="0" borderId="0" xfId="0" applyFont="1" applyFill="1" applyAlignment="1" applyProtection="1">
      <alignment vertical="center"/>
      <protection hidden="1"/>
    </xf>
    <xf numFmtId="2" fontId="3" fillId="0" borderId="1" xfId="0" applyNumberFormat="1" applyFont="1" applyFill="1" applyBorder="1" applyAlignment="1" applyProtection="1">
      <alignment horizontal="center" vertical="center"/>
      <protection hidden="1"/>
    </xf>
    <xf numFmtId="0" fontId="6" fillId="9" borderId="0" xfId="0" applyFont="1" applyFill="1" applyAlignment="1" applyProtection="1">
      <alignment horizontal="center" vertical="center"/>
      <protection hidden="1"/>
    </xf>
    <xf numFmtId="0" fontId="20" fillId="0" borderId="1" xfId="0" applyFont="1" applyFill="1" applyBorder="1" applyAlignment="1" applyProtection="1">
      <alignment horizontal="center" vertical="center"/>
      <protection hidden="1"/>
    </xf>
    <xf numFmtId="49" fontId="20" fillId="0" borderId="1" xfId="0" applyNumberFormat="1" applyFont="1" applyFill="1" applyBorder="1" applyAlignment="1" applyProtection="1">
      <alignment horizontal="center" vertical="center"/>
      <protection hidden="1"/>
    </xf>
    <xf numFmtId="0" fontId="20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33" fillId="0" borderId="3" xfId="0" applyFont="1" applyFill="1" applyBorder="1" applyAlignment="1" applyProtection="1">
      <alignment horizontal="center" vertical="center"/>
      <protection hidden="1"/>
    </xf>
    <xf numFmtId="0" fontId="33" fillId="0" borderId="10" xfId="0" applyFont="1" applyFill="1" applyBorder="1" applyAlignment="1" applyProtection="1">
      <alignment horizontal="center" vertical="center"/>
      <protection hidden="1"/>
    </xf>
    <xf numFmtId="0" fontId="11" fillId="0" borderId="10" xfId="0" applyFont="1" applyFill="1" applyBorder="1" applyAlignment="1" applyProtection="1">
      <alignment horizontal="left" vertical="center" indent="1"/>
      <protection hidden="1"/>
    </xf>
    <xf numFmtId="0" fontId="11" fillId="0" borderId="10" xfId="0" applyFont="1" applyFill="1" applyBorder="1" applyAlignment="1" applyProtection="1">
      <alignment horizontal="left" vertical="center"/>
      <protection hidden="1"/>
    </xf>
    <xf numFmtId="0" fontId="11" fillId="0" borderId="6" xfId="0" applyFont="1" applyFill="1" applyBorder="1" applyAlignment="1" applyProtection="1">
      <alignment horizontal="left" vertical="center"/>
      <protection hidden="1"/>
    </xf>
    <xf numFmtId="0" fontId="33" fillId="0" borderId="15" xfId="0" applyFont="1" applyFill="1" applyBorder="1" applyAlignment="1" applyProtection="1">
      <alignment horizontal="center" vertical="center"/>
      <protection hidden="1"/>
    </xf>
    <xf numFmtId="0" fontId="11" fillId="0" borderId="15" xfId="0" applyFont="1" applyFill="1" applyBorder="1" applyAlignment="1" applyProtection="1">
      <alignment horizontal="left" vertical="center" indent="1"/>
      <protection hidden="1"/>
    </xf>
    <xf numFmtId="0" fontId="11" fillId="0" borderId="15" xfId="0" applyFont="1" applyFill="1" applyBorder="1" applyAlignment="1" applyProtection="1">
      <alignment horizontal="left"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1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protection hidden="1"/>
    </xf>
    <xf numFmtId="0" fontId="33" fillId="0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left" vertical="center" indent="1"/>
      <protection locked="0" hidden="1"/>
    </xf>
    <xf numFmtId="0" fontId="11" fillId="0" borderId="0" xfId="0" applyFont="1" applyFill="1" applyBorder="1" applyAlignment="1" applyProtection="1">
      <alignment horizontal="left" vertical="center" indent="1"/>
      <protection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33" fillId="0" borderId="0" xfId="0" applyFont="1" applyFill="1" applyBorder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alignment horizontal="center"/>
      <protection hidden="1"/>
    </xf>
    <xf numFmtId="0" fontId="34" fillId="0" borderId="0" xfId="0" applyFont="1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25" fillId="20" borderId="0" xfId="0" applyFont="1" applyFill="1" applyProtection="1">
      <protection hidden="1"/>
    </xf>
    <xf numFmtId="0" fontId="25" fillId="20" borderId="0" xfId="0" applyFont="1" applyFill="1" applyAlignment="1" applyProtection="1">
      <alignment horizontal="center" vertical="center"/>
      <protection hidden="1"/>
    </xf>
    <xf numFmtId="0" fontId="25" fillId="21" borderId="0" xfId="0" applyFont="1" applyFill="1" applyProtection="1">
      <protection hidden="1"/>
    </xf>
    <xf numFmtId="0" fontId="25" fillId="0" borderId="0" xfId="0" applyFont="1" applyFill="1" applyAlignment="1" applyProtection="1">
      <alignment horizontal="center" vertical="center"/>
      <protection hidden="1"/>
    </xf>
    <xf numFmtId="0" fontId="44" fillId="0" borderId="2" xfId="0" applyFont="1" applyFill="1" applyBorder="1" applyAlignment="1" applyProtection="1">
      <alignment horizontal="center" vertical="center"/>
      <protection hidden="1"/>
    </xf>
    <xf numFmtId="0" fontId="44" fillId="0" borderId="7" xfId="0" applyFont="1" applyFill="1" applyBorder="1" applyAlignment="1" applyProtection="1">
      <alignment horizontal="center" vertical="center"/>
      <protection hidden="1"/>
    </xf>
    <xf numFmtId="0" fontId="24" fillId="0" borderId="1" xfId="0" applyFont="1" applyFill="1" applyBorder="1" applyAlignment="1" applyProtection="1">
      <alignment horizontal="center" vertical="center"/>
      <protection locked="0" hidden="1"/>
    </xf>
    <xf numFmtId="0" fontId="24" fillId="0" borderId="1" xfId="0" applyFont="1" applyFill="1" applyBorder="1" applyAlignment="1" applyProtection="1">
      <alignment horizontal="left" vertical="center"/>
      <protection locked="0" hidden="1"/>
    </xf>
    <xf numFmtId="1" fontId="24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4" fillId="0" borderId="1" xfId="0" applyFont="1" applyFill="1" applyBorder="1" applyAlignment="1" applyProtection="1">
      <alignment horizontal="center" vertical="center"/>
      <protection hidden="1"/>
    </xf>
    <xf numFmtId="0" fontId="25" fillId="21" borderId="0" xfId="0" applyFont="1" applyFill="1" applyAlignment="1" applyProtection="1">
      <alignment horizontal="center" vertical="center"/>
      <protection hidden="1"/>
    </xf>
    <xf numFmtId="0" fontId="24" fillId="0" borderId="1" xfId="0" applyFont="1" applyFill="1" applyBorder="1" applyAlignment="1" applyProtection="1">
      <alignment horizontal="left" vertical="center"/>
      <protection hidden="1"/>
    </xf>
    <xf numFmtId="1" fontId="24" fillId="0" borderId="1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shrinkToFit="1"/>
      <protection hidden="1"/>
    </xf>
    <xf numFmtId="0" fontId="17" fillId="0" borderId="1" xfId="0" applyFont="1" applyFill="1" applyBorder="1" applyAlignment="1" applyProtection="1">
      <alignment horizontal="center" vertical="center" textRotation="90" wrapText="1"/>
      <protection hidden="1"/>
    </xf>
    <xf numFmtId="0" fontId="47" fillId="20" borderId="0" xfId="0" applyFont="1" applyFill="1" applyProtection="1">
      <protection hidden="1"/>
    </xf>
    <xf numFmtId="0" fontId="1" fillId="20" borderId="0" xfId="0" applyFont="1" applyFill="1" applyAlignment="1" applyProtection="1">
      <alignment vertical="center"/>
      <protection hidden="1"/>
    </xf>
    <xf numFmtId="1" fontId="25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34" fillId="26" borderId="0" xfId="0" applyFont="1" applyFill="1" applyProtection="1">
      <protection hidden="1"/>
    </xf>
    <xf numFmtId="0" fontId="34" fillId="26" borderId="0" xfId="0" applyFont="1" applyFill="1" applyBorder="1" applyProtection="1">
      <protection hidden="1"/>
    </xf>
    <xf numFmtId="0" fontId="0" fillId="26" borderId="0" xfId="0" applyFill="1" applyProtection="1">
      <protection hidden="1"/>
    </xf>
    <xf numFmtId="0" fontId="34" fillId="27" borderId="0" xfId="0" applyFont="1" applyFill="1" applyProtection="1">
      <protection hidden="1"/>
    </xf>
    <xf numFmtId="0" fontId="34" fillId="27" borderId="0" xfId="0" applyFont="1" applyFill="1" applyBorder="1" applyProtection="1">
      <protection hidden="1"/>
    </xf>
    <xf numFmtId="0" fontId="34" fillId="27" borderId="0" xfId="0" applyFont="1" applyFill="1" applyAlignment="1" applyProtection="1">
      <alignment horizontal="center"/>
      <protection hidden="1"/>
    </xf>
    <xf numFmtId="0" fontId="11" fillId="27" borderId="0" xfId="0" applyFont="1" applyFill="1" applyBorder="1" applyAlignment="1" applyProtection="1">
      <alignment horizontal="center"/>
      <protection hidden="1"/>
    </xf>
    <xf numFmtId="0" fontId="33" fillId="27" borderId="0" xfId="0" applyFont="1" applyFill="1" applyBorder="1" applyAlignment="1" applyProtection="1">
      <alignment horizontal="center"/>
      <protection hidden="1"/>
    </xf>
    <xf numFmtId="0" fontId="0" fillId="27" borderId="0" xfId="0" applyFill="1" applyBorder="1" applyProtection="1">
      <protection hidden="1"/>
    </xf>
    <xf numFmtId="0" fontId="0" fillId="27" borderId="0" xfId="0" applyFill="1" applyProtection="1">
      <protection hidden="1"/>
    </xf>
    <xf numFmtId="0" fontId="11" fillId="27" borderId="0" xfId="0" applyFont="1" applyFill="1" applyBorder="1" applyAlignment="1" applyProtection="1">
      <alignment horizontal="left" vertical="center"/>
      <protection hidden="1"/>
    </xf>
    <xf numFmtId="0" fontId="33" fillId="27" borderId="0" xfId="0" applyFont="1" applyFill="1" applyBorder="1" applyAlignment="1" applyProtection="1">
      <alignment horizontal="center" vertical="center"/>
      <protection hidden="1"/>
    </xf>
    <xf numFmtId="0" fontId="33" fillId="28" borderId="0" xfId="0" applyFont="1" applyFill="1" applyBorder="1" applyAlignment="1" applyProtection="1">
      <alignment horizontal="center" vertical="center"/>
      <protection hidden="1"/>
    </xf>
    <xf numFmtId="0" fontId="11" fillId="28" borderId="0" xfId="0" applyFont="1" applyFill="1" applyBorder="1" applyAlignment="1" applyProtection="1">
      <alignment horizontal="left" vertical="center" indent="1"/>
      <protection locked="0" hidden="1"/>
    </xf>
    <xf numFmtId="0" fontId="11" fillId="28" borderId="0" xfId="0" applyFont="1" applyFill="1" applyBorder="1" applyAlignment="1" applyProtection="1">
      <alignment horizontal="left" vertical="center" indent="1"/>
      <protection hidden="1"/>
    </xf>
    <xf numFmtId="0" fontId="11" fillId="28" borderId="0" xfId="0" applyFont="1" applyFill="1" applyBorder="1" applyAlignment="1" applyProtection="1">
      <alignment horizontal="left" vertical="center"/>
      <protection hidden="1"/>
    </xf>
    <xf numFmtId="189" fontId="8" fillId="0" borderId="1" xfId="0" applyNumberFormat="1" applyFont="1" applyBorder="1" applyAlignment="1" applyProtection="1">
      <alignment horizontal="center"/>
      <protection locked="0"/>
    </xf>
    <xf numFmtId="0" fontId="11" fillId="29" borderId="12" xfId="0" applyFont="1" applyFill="1" applyBorder="1" applyAlignment="1" applyProtection="1">
      <alignment vertical="center"/>
      <protection hidden="1"/>
    </xf>
    <xf numFmtId="0" fontId="11" fillId="29" borderId="11" xfId="0" applyFont="1" applyFill="1" applyBorder="1" applyAlignment="1" applyProtection="1">
      <alignment vertical="center"/>
      <protection hidden="1"/>
    </xf>
    <xf numFmtId="0" fontId="33" fillId="29" borderId="12" xfId="0" applyFont="1" applyFill="1" applyBorder="1" applyAlignment="1" applyProtection="1">
      <protection hidden="1"/>
    </xf>
    <xf numFmtId="0" fontId="33" fillId="29" borderId="13" xfId="0" applyFont="1" applyFill="1" applyBorder="1" applyAlignment="1" applyProtection="1">
      <protection hidden="1"/>
    </xf>
    <xf numFmtId="0" fontId="33" fillId="29" borderId="11" xfId="0" applyFont="1" applyFill="1" applyBorder="1" applyAlignment="1" applyProtection="1">
      <alignment horizontal="center" vertical="center"/>
      <protection hidden="1"/>
    </xf>
    <xf numFmtId="0" fontId="33" fillId="29" borderId="12" xfId="0" applyFont="1" applyFill="1" applyBorder="1" applyAlignment="1" applyProtection="1">
      <alignment horizontal="center" vertical="center"/>
      <protection hidden="1"/>
    </xf>
    <xf numFmtId="0" fontId="11" fillId="29" borderId="12" xfId="0" applyFont="1" applyFill="1" applyBorder="1" applyAlignment="1" applyProtection="1">
      <alignment horizontal="left" vertical="center" indent="1"/>
      <protection locked="0" hidden="1"/>
    </xf>
    <xf numFmtId="0" fontId="11" fillId="29" borderId="12" xfId="0" applyFont="1" applyFill="1" applyBorder="1" applyAlignment="1" applyProtection="1">
      <alignment horizontal="left" vertical="center" indent="1"/>
      <protection hidden="1"/>
    </xf>
    <xf numFmtId="0" fontId="11" fillId="29" borderId="12" xfId="0" applyFont="1" applyFill="1" applyBorder="1" applyAlignment="1" applyProtection="1">
      <alignment horizontal="left" vertical="center"/>
      <protection hidden="1"/>
    </xf>
    <xf numFmtId="0" fontId="11" fillId="29" borderId="13" xfId="0" applyFont="1" applyFill="1" applyBorder="1" applyAlignment="1" applyProtection="1">
      <alignment horizontal="left" vertical="center"/>
      <protection hidden="1"/>
    </xf>
    <xf numFmtId="0" fontId="44" fillId="0" borderId="1" xfId="0" applyFont="1" applyFill="1" applyBorder="1" applyAlignment="1" applyProtection="1">
      <alignment horizontal="center" vertical="center" wrapText="1"/>
      <protection hidden="1"/>
    </xf>
    <xf numFmtId="190" fontId="8" fillId="0" borderId="1" xfId="0" applyNumberFormat="1" applyFont="1" applyFill="1" applyBorder="1" applyAlignment="1" applyProtection="1">
      <alignment horizontal="left" vertical="center" shrinkToFit="1"/>
      <protection hidden="1"/>
    </xf>
    <xf numFmtId="0" fontId="8" fillId="0" borderId="1" xfId="0" applyFont="1" applyFill="1" applyBorder="1" applyAlignment="1" applyProtection="1">
      <alignment horizontal="left" vertic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20" fillId="6" borderId="1" xfId="0" applyFont="1" applyFill="1" applyBorder="1" applyAlignment="1" applyProtection="1">
      <alignment horizontal="center"/>
      <protection hidden="1"/>
    </xf>
    <xf numFmtId="0" fontId="8" fillId="21" borderId="0" xfId="0" applyFont="1" applyFill="1" applyProtection="1">
      <protection hidden="1"/>
    </xf>
    <xf numFmtId="0" fontId="8" fillId="0" borderId="0" xfId="0" applyFont="1" applyProtection="1">
      <protection hidden="1"/>
    </xf>
    <xf numFmtId="188" fontId="8" fillId="6" borderId="1" xfId="0" applyNumberFormat="1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189" fontId="8" fillId="0" borderId="1" xfId="0" applyNumberFormat="1" applyFont="1" applyFill="1" applyBorder="1" applyAlignment="1" applyProtection="1">
      <alignment horizontal="left" shrinkToFit="1"/>
      <protection hidden="1"/>
    </xf>
    <xf numFmtId="0" fontId="8" fillId="0" borderId="1" xfId="0" applyFont="1" applyFill="1" applyBorder="1" applyAlignment="1" applyProtection="1">
      <alignment horizontal="center" vertical="center" shrinkToFit="1"/>
      <protection hidden="1"/>
    </xf>
    <xf numFmtId="0" fontId="0" fillId="20" borderId="0" xfId="0" applyFont="1" applyFill="1" applyProtection="1"/>
    <xf numFmtId="0" fontId="27" fillId="20" borderId="0" xfId="0" applyFont="1" applyFill="1" applyBorder="1" applyProtection="1"/>
    <xf numFmtId="0" fontId="2" fillId="20" borderId="0" xfId="0" applyFont="1" applyFill="1" applyBorder="1" applyAlignment="1" applyProtection="1">
      <alignment horizontal="center"/>
    </xf>
    <xf numFmtId="0" fontId="2" fillId="20" borderId="0" xfId="0" applyFont="1" applyFill="1" applyBorder="1" applyAlignment="1" applyProtection="1">
      <alignment horizontal="left" vertical="center"/>
    </xf>
    <xf numFmtId="0" fontId="0" fillId="9" borderId="0" xfId="0" applyFont="1" applyFill="1" applyProtection="1"/>
    <xf numFmtId="0" fontId="27" fillId="0" borderId="0" xfId="0" applyFont="1" applyFill="1" applyBorder="1" applyProtection="1"/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left" vertical="center"/>
    </xf>
    <xf numFmtId="0" fontId="50" fillId="0" borderId="0" xfId="0" applyFont="1" applyFill="1" applyBorder="1" applyAlignment="1" applyProtection="1">
      <alignment horizontal="center" vertical="top"/>
    </xf>
    <xf numFmtId="0" fontId="50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Protection="1"/>
    <xf numFmtId="0" fontId="21" fillId="8" borderId="1" xfId="3" applyFont="1" applyFill="1" applyBorder="1" applyAlignment="1" applyProtection="1">
      <alignment horizontal="center" vertical="center" wrapText="1"/>
    </xf>
    <xf numFmtId="0" fontId="51" fillId="0" borderId="2" xfId="3" applyFont="1" applyFill="1" applyBorder="1" applyAlignment="1" applyProtection="1">
      <alignment horizontal="center" vertical="center" wrapText="1"/>
    </xf>
    <xf numFmtId="0" fontId="51" fillId="0" borderId="2" xfId="3" applyFont="1" applyFill="1" applyBorder="1" applyAlignment="1" applyProtection="1">
      <alignment horizontal="left" vertical="center" wrapText="1" indent="1"/>
    </xf>
    <xf numFmtId="0" fontId="52" fillId="0" borderId="8" xfId="0" applyFont="1" applyFill="1" applyBorder="1" applyAlignment="1" applyProtection="1">
      <alignment horizontal="center"/>
    </xf>
    <xf numFmtId="0" fontId="52" fillId="0" borderId="8" xfId="0" applyFont="1" applyFill="1" applyBorder="1" applyAlignment="1" applyProtection="1">
      <alignment horizontal="left" vertical="center" indent="1"/>
    </xf>
    <xf numFmtId="0" fontId="51" fillId="0" borderId="8" xfId="3" applyFont="1" applyFill="1" applyBorder="1" applyAlignment="1" applyProtection="1">
      <alignment horizontal="center" wrapText="1"/>
    </xf>
    <xf numFmtId="0" fontId="51" fillId="0" borderId="8" xfId="3" applyFont="1" applyFill="1" applyBorder="1" applyAlignment="1" applyProtection="1">
      <alignment horizontal="left" vertical="center" wrapText="1" indent="1"/>
    </xf>
    <xf numFmtId="0" fontId="51" fillId="0" borderId="8" xfId="3" applyFont="1" applyFill="1" applyBorder="1" applyAlignment="1" applyProtection="1">
      <alignment horizontal="center" vertical="center" wrapText="1"/>
    </xf>
    <xf numFmtId="0" fontId="51" fillId="0" borderId="8" xfId="3" applyFont="1" applyFill="1" applyBorder="1" applyAlignment="1" applyProtection="1">
      <alignment horizontal="center"/>
    </xf>
    <xf numFmtId="0" fontId="51" fillId="0" borderId="8" xfId="3" applyFont="1" applyFill="1" applyBorder="1" applyAlignment="1" applyProtection="1">
      <alignment horizontal="left" vertical="center" indent="1"/>
    </xf>
    <xf numFmtId="0" fontId="2" fillId="0" borderId="0" xfId="0" applyFont="1" applyFill="1" applyBorder="1" applyAlignment="1" applyProtection="1">
      <alignment horizontal="center" vertical="center" textRotation="90" wrapText="1"/>
    </xf>
    <xf numFmtId="0" fontId="51" fillId="0" borderId="7" xfId="3" applyFont="1" applyFill="1" applyBorder="1" applyAlignment="1" applyProtection="1">
      <alignment horizontal="center"/>
    </xf>
    <xf numFmtId="0" fontId="51" fillId="0" borderId="7" xfId="3" applyFont="1" applyFill="1" applyBorder="1" applyAlignment="1" applyProtection="1">
      <alignment horizontal="left" vertical="center" indent="1"/>
    </xf>
    <xf numFmtId="0" fontId="9" fillId="0" borderId="0" xfId="3" applyFont="1" applyFill="1" applyBorder="1" applyAlignment="1" applyProtection="1">
      <alignment horizontal="center" wrapText="1"/>
    </xf>
    <xf numFmtId="0" fontId="9" fillId="0" borderId="0" xfId="3" applyFont="1" applyFill="1" applyBorder="1" applyAlignment="1" applyProtection="1">
      <alignment horizontal="left" vertical="center" wrapText="1"/>
    </xf>
    <xf numFmtId="0" fontId="42" fillId="0" borderId="0" xfId="0" applyFont="1" applyFill="1" applyBorder="1" applyProtection="1"/>
    <xf numFmtId="0" fontId="9" fillId="20" borderId="0" xfId="3" applyFont="1" applyFill="1" applyBorder="1" applyAlignment="1" applyProtection="1">
      <alignment horizontal="center" wrapText="1"/>
    </xf>
    <xf numFmtId="0" fontId="9" fillId="20" borderId="0" xfId="3" applyFont="1" applyFill="1" applyBorder="1" applyAlignment="1" applyProtection="1">
      <alignment horizontal="left" vertical="center" wrapText="1"/>
    </xf>
    <xf numFmtId="0" fontId="27" fillId="9" borderId="0" xfId="0" applyFont="1" applyFill="1" applyBorder="1" applyProtection="1"/>
    <xf numFmtId="0" fontId="9" fillId="9" borderId="0" xfId="3" applyFont="1" applyFill="1" applyBorder="1" applyAlignment="1" applyProtection="1">
      <alignment horizontal="center" wrapText="1"/>
    </xf>
    <xf numFmtId="0" fontId="9" fillId="9" borderId="0" xfId="3" applyFont="1" applyFill="1" applyBorder="1" applyAlignment="1" applyProtection="1">
      <alignment horizontal="left" vertical="center" wrapText="1"/>
    </xf>
    <xf numFmtId="0" fontId="27" fillId="9" borderId="0" xfId="0" applyFont="1" applyFill="1" applyBorder="1" applyAlignment="1" applyProtection="1">
      <alignment horizontal="center"/>
    </xf>
    <xf numFmtId="0" fontId="27" fillId="9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Border="1" applyProtection="1">
      <protection locked="0" hidden="1"/>
    </xf>
    <xf numFmtId="0" fontId="8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Alignment="1" applyProtection="1">
      <alignment horizontal="center"/>
      <protection hidden="1"/>
    </xf>
    <xf numFmtId="1" fontId="6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1" fontId="43" fillId="0" borderId="0" xfId="0" applyNumberFormat="1" applyFont="1" applyFill="1" applyBorder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shrinkToFit="1"/>
      <protection locked="0"/>
    </xf>
    <xf numFmtId="0" fontId="8" fillId="2" borderId="1" xfId="0" applyFont="1" applyFill="1" applyBorder="1" applyAlignment="1" applyProtection="1">
      <alignment horizontal="center"/>
      <protection locked="0"/>
    </xf>
    <xf numFmtId="0" fontId="33" fillId="0" borderId="0" xfId="3" applyFont="1" applyFill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right" vertical="center" indent="1"/>
      <protection hidden="1"/>
    </xf>
    <xf numFmtId="1" fontId="25" fillId="4" borderId="1" xfId="0" applyNumberFormat="1" applyFont="1" applyFill="1" applyBorder="1" applyAlignment="1" applyProtection="1">
      <alignment horizontal="center" vertical="center"/>
      <protection hidden="1"/>
    </xf>
    <xf numFmtId="187" fontId="25" fillId="4" borderId="1" xfId="0" applyNumberFormat="1" applyFont="1" applyFill="1" applyBorder="1" applyAlignment="1" applyProtection="1">
      <alignment horizontal="center" vertical="center"/>
      <protection hidden="1"/>
    </xf>
    <xf numFmtId="0" fontId="25" fillId="0" borderId="1" xfId="0" applyFont="1" applyFill="1" applyBorder="1" applyAlignment="1" applyProtection="1">
      <alignment horizontal="left" vertical="center" shrinkToFit="1"/>
      <protection hidden="1"/>
    </xf>
    <xf numFmtId="0" fontId="25" fillId="4" borderId="1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Font="1" applyFill="1" applyBorder="1" applyAlignment="1" applyProtection="1">
      <alignment horizontal="center" vertical="center"/>
      <protection hidden="1"/>
    </xf>
    <xf numFmtId="49" fontId="8" fillId="0" borderId="1" xfId="0" applyNumberFormat="1" applyFont="1" applyFill="1" applyBorder="1" applyAlignment="1" applyProtection="1">
      <alignment horizontal="center"/>
      <protection locked="0"/>
    </xf>
    <xf numFmtId="49" fontId="8" fillId="0" borderId="1" xfId="0" applyNumberFormat="1" applyFont="1" applyBorder="1" applyAlignment="1" applyProtection="1">
      <alignment horizontal="center"/>
      <protection locked="0"/>
    </xf>
    <xf numFmtId="0" fontId="11" fillId="25" borderId="1" xfId="0" applyFont="1" applyFill="1" applyBorder="1" applyAlignment="1" applyProtection="1">
      <alignment horizontal="center" vertical="center"/>
      <protection hidden="1"/>
    </xf>
    <xf numFmtId="49" fontId="11" fillId="15" borderId="1" xfId="0" applyNumberFormat="1" applyFont="1" applyFill="1" applyBorder="1" applyAlignment="1" applyProtection="1">
      <alignment horizontal="center" vertical="center"/>
      <protection locked="0"/>
    </xf>
    <xf numFmtId="0" fontId="11" fillId="15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Protection="1">
      <protection hidden="1"/>
    </xf>
    <xf numFmtId="0" fontId="3" fillId="0" borderId="0" xfId="0" applyFont="1" applyFill="1" applyBorder="1" applyAlignment="1" applyProtection="1">
      <alignment vertical="center" shrinkToFit="1"/>
      <protection hidden="1"/>
    </xf>
    <xf numFmtId="0" fontId="10" fillId="0" borderId="1" xfId="0" applyFont="1" applyFill="1" applyBorder="1" applyAlignment="1" applyProtection="1">
      <alignment horizontal="center" vertical="center" textRotation="90" wrapText="1"/>
      <protection hidden="1"/>
    </xf>
    <xf numFmtId="0" fontId="11" fillId="0" borderId="1" xfId="0" applyFont="1" applyFill="1" applyBorder="1" applyAlignment="1" applyProtection="1">
      <alignment horizontal="center" vertical="center" textRotation="90" wrapText="1"/>
      <protection hidden="1"/>
    </xf>
    <xf numFmtId="0" fontId="25" fillId="0" borderId="1" xfId="0" applyFont="1" applyFill="1" applyBorder="1" applyAlignment="1" applyProtection="1">
      <alignment horizontal="center" vertical="center"/>
      <protection hidden="1"/>
    </xf>
    <xf numFmtId="0" fontId="25" fillId="0" borderId="1" xfId="0" applyFont="1" applyFill="1" applyBorder="1" applyAlignment="1" applyProtection="1">
      <alignment horizontal="left" vertical="center" shrinkToFit="1"/>
      <protection hidden="1"/>
    </xf>
    <xf numFmtId="0" fontId="44" fillId="0" borderId="2" xfId="0" applyFont="1" applyFill="1" applyBorder="1" applyAlignment="1" applyProtection="1">
      <alignment horizontal="center" vertical="center" wrapText="1"/>
      <protection hidden="1"/>
    </xf>
    <xf numFmtId="0" fontId="44" fillId="0" borderId="7" xfId="0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alignment horizontal="left" vertical="center"/>
      <protection locked="0" hidden="1"/>
    </xf>
    <xf numFmtId="0" fontId="25" fillId="21" borderId="0" xfId="0" applyFont="1" applyFill="1" applyAlignment="1" applyProtection="1">
      <alignment horizontal="center"/>
      <protection hidden="1"/>
    </xf>
    <xf numFmtId="0" fontId="26" fillId="0" borderId="1" xfId="0" applyFont="1" applyFill="1" applyBorder="1" applyAlignment="1" applyProtection="1">
      <alignment horizontal="left" vertical="center"/>
      <protection locked="0" hidden="1"/>
    </xf>
    <xf numFmtId="0" fontId="9" fillId="20" borderId="0" xfId="0" applyFont="1" applyFill="1" applyProtection="1">
      <protection hidden="1"/>
    </xf>
    <xf numFmtId="0" fontId="24" fillId="20" borderId="0" xfId="0" applyFont="1" applyFill="1" applyProtection="1">
      <protection hidden="1"/>
    </xf>
    <xf numFmtId="0" fontId="9" fillId="3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24" fillId="0" borderId="0" xfId="0" applyFont="1" applyFill="1" applyProtection="1">
      <protection hidden="1"/>
    </xf>
    <xf numFmtId="0" fontId="11" fillId="0" borderId="0" xfId="0" applyFont="1" applyFill="1" applyAlignment="1" applyProtection="1">
      <alignment horizontal="center"/>
      <protection hidden="1"/>
    </xf>
    <xf numFmtId="0" fontId="10" fillId="10" borderId="11" xfId="0" applyFont="1" applyFill="1" applyBorder="1" applyAlignment="1" applyProtection="1">
      <alignment vertical="center"/>
      <protection hidden="1"/>
    </xf>
    <xf numFmtId="0" fontId="9" fillId="10" borderId="12" xfId="0" applyFont="1" applyFill="1" applyBorder="1" applyAlignment="1" applyProtection="1">
      <alignment vertical="center"/>
      <protection hidden="1"/>
    </xf>
    <xf numFmtId="0" fontId="9" fillId="10" borderId="13" xfId="0" applyFont="1" applyFill="1" applyBorder="1" applyAlignment="1" applyProtection="1">
      <alignment vertical="center"/>
      <protection hidden="1"/>
    </xf>
    <xf numFmtId="0" fontId="17" fillId="10" borderId="2" xfId="0" applyFont="1" applyFill="1" applyBorder="1" applyAlignment="1" applyProtection="1">
      <alignment horizontal="center" vertical="center"/>
      <protection hidden="1"/>
    </xf>
    <xf numFmtId="0" fontId="54" fillId="10" borderId="1" xfId="0" applyFont="1" applyFill="1" applyBorder="1" applyAlignment="1" applyProtection="1">
      <alignment horizontal="center" vertical="center"/>
      <protection hidden="1"/>
    </xf>
    <xf numFmtId="0" fontId="17" fillId="10" borderId="8" xfId="0" applyFont="1" applyFill="1" applyBorder="1" applyAlignment="1" applyProtection="1">
      <alignment horizontal="center" vertical="center"/>
      <protection hidden="1"/>
    </xf>
    <xf numFmtId="0" fontId="54" fillId="10" borderId="2" xfId="0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17" fillId="10" borderId="7" xfId="0" applyFont="1" applyFill="1" applyBorder="1" applyAlignment="1" applyProtection="1">
      <alignment horizontal="center" vertical="center"/>
      <protection hidden="1"/>
    </xf>
    <xf numFmtId="0" fontId="22" fillId="10" borderId="7" xfId="0" applyFont="1" applyFill="1" applyBorder="1" applyAlignment="1" applyProtection="1">
      <alignment horizontal="center" vertical="center"/>
      <protection hidden="1"/>
    </xf>
    <xf numFmtId="0" fontId="54" fillId="10" borderId="7" xfId="0" applyFont="1" applyFill="1" applyBorder="1" applyAlignment="1" applyProtection="1">
      <alignment horizontal="center" vertical="center"/>
      <protection hidden="1"/>
    </xf>
    <xf numFmtId="0" fontId="17" fillId="10" borderId="2" xfId="0" applyFont="1" applyFill="1" applyBorder="1" applyAlignment="1" applyProtection="1">
      <alignment vertical="center"/>
      <protection hidden="1"/>
    </xf>
    <xf numFmtId="0" fontId="24" fillId="10" borderId="1" xfId="0" applyFont="1" applyFill="1" applyBorder="1" applyAlignment="1" applyProtection="1">
      <alignment horizontal="center" vertical="center"/>
      <protection hidden="1"/>
    </xf>
    <xf numFmtId="0" fontId="17" fillId="10" borderId="9" xfId="0" applyFont="1" applyFill="1" applyBorder="1" applyAlignment="1" applyProtection="1">
      <alignment horizontal="center" vertical="center"/>
      <protection hidden="1"/>
    </xf>
    <xf numFmtId="0" fontId="17" fillId="10" borderId="1" xfId="0" applyFont="1" applyFill="1" applyBorder="1" applyAlignment="1" applyProtection="1">
      <alignment horizontal="center" vertical="center"/>
      <protection hidden="1"/>
    </xf>
    <xf numFmtId="0" fontId="24" fillId="30" borderId="0" xfId="0" applyFont="1" applyFill="1" applyProtection="1">
      <protection hidden="1"/>
    </xf>
    <xf numFmtId="0" fontId="22" fillId="10" borderId="2" xfId="0" applyFont="1" applyFill="1" applyBorder="1" applyAlignment="1" applyProtection="1">
      <alignment horizontal="center" vertical="center"/>
      <protection hidden="1"/>
    </xf>
    <xf numFmtId="0" fontId="22" fillId="10" borderId="2" xfId="0" applyFont="1" applyFill="1" applyBorder="1" applyAlignment="1" applyProtection="1">
      <alignment vertical="center"/>
      <protection hidden="1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9" fillId="31" borderId="0" xfId="0" applyFont="1" applyFill="1" applyProtection="1">
      <protection hidden="1"/>
    </xf>
    <xf numFmtId="0" fontId="10" fillId="31" borderId="0" xfId="0" applyFont="1" applyFill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horizontal="center" vertical="center"/>
      <protection hidden="1"/>
    </xf>
    <xf numFmtId="0" fontId="11" fillId="0" borderId="15" xfId="0" applyFont="1" applyFill="1" applyBorder="1" applyAlignment="1" applyProtection="1">
      <alignment horizontal="center" vertical="center"/>
      <protection hidden="1"/>
    </xf>
    <xf numFmtId="0" fontId="10" fillId="10" borderId="2" xfId="0" applyFont="1" applyFill="1" applyBorder="1" applyAlignment="1" applyProtection="1">
      <alignment horizontal="center" vertical="center"/>
      <protection hidden="1"/>
    </xf>
    <xf numFmtId="0" fontId="9" fillId="10" borderId="3" xfId="0" applyFont="1" applyFill="1" applyBorder="1" applyProtection="1">
      <protection hidden="1"/>
    </xf>
    <xf numFmtId="0" fontId="9" fillId="10" borderId="10" xfId="0" applyFont="1" applyFill="1" applyBorder="1" applyProtection="1">
      <protection hidden="1"/>
    </xf>
    <xf numFmtId="0" fontId="9" fillId="10" borderId="6" xfId="0" applyFont="1" applyFill="1" applyBorder="1" applyProtection="1">
      <protection hidden="1"/>
    </xf>
    <xf numFmtId="0" fontId="10" fillId="0" borderId="0" xfId="0" applyFont="1" applyFill="1" applyBorder="1" applyAlignment="1" applyProtection="1">
      <alignment horizontal="center" vertical="center" textRotation="90" wrapText="1"/>
      <protection hidden="1"/>
    </xf>
    <xf numFmtId="0" fontId="9" fillId="10" borderId="1" xfId="0" applyFont="1" applyFill="1" applyBorder="1" applyAlignment="1" applyProtection="1">
      <alignment horizontal="center" vertical="center"/>
      <protection hidden="1"/>
    </xf>
    <xf numFmtId="0" fontId="9" fillId="0" borderId="1" xfId="0" applyFont="1" applyFill="1" applyBorder="1" applyAlignment="1" applyProtection="1">
      <alignment horizontal="center" vertical="center" shrinkToFit="1"/>
      <protection hidden="1"/>
    </xf>
    <xf numFmtId="0" fontId="9" fillId="0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 shrinkToFit="1"/>
      <protection hidden="1"/>
    </xf>
    <xf numFmtId="1" fontId="10" fillId="0" borderId="13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 applyProtection="1">
      <alignment horizontal="center" vertical="center" shrinkToFit="1"/>
      <protection hidden="1"/>
    </xf>
    <xf numFmtId="1" fontId="10" fillId="0" borderId="0" xfId="0" applyNumberFormat="1" applyFont="1" applyFill="1" applyBorder="1" applyAlignment="1" applyProtection="1">
      <alignment horizontal="center" vertical="center"/>
      <protection hidden="1"/>
    </xf>
    <xf numFmtId="187" fontId="8" fillId="9" borderId="0" xfId="0" applyNumberFormat="1" applyFont="1" applyFill="1" applyAlignment="1" applyProtection="1">
      <alignment vertical="center"/>
      <protection hidden="1"/>
    </xf>
    <xf numFmtId="0" fontId="8" fillId="9" borderId="0" xfId="0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Alignment="1" applyProtection="1">
      <alignment vertical="top"/>
      <protection hidden="1"/>
    </xf>
    <xf numFmtId="0" fontId="3" fillId="0" borderId="0" xfId="0" applyFont="1" applyFill="1" applyBorder="1" applyAlignment="1" applyProtection="1">
      <protection hidden="1"/>
    </xf>
    <xf numFmtId="0" fontId="56" fillId="13" borderId="0" xfId="0" applyFont="1" applyFill="1" applyProtection="1">
      <protection hidden="1"/>
    </xf>
    <xf numFmtId="0" fontId="56" fillId="0" borderId="0" xfId="0" applyFont="1" applyFill="1" applyProtection="1">
      <protection hidden="1"/>
    </xf>
    <xf numFmtId="0" fontId="56" fillId="9" borderId="0" xfId="0" applyFont="1" applyFill="1" applyProtection="1">
      <protection hidden="1"/>
    </xf>
    <xf numFmtId="0" fontId="8" fillId="13" borderId="0" xfId="0" applyFont="1" applyFill="1" applyAlignment="1" applyProtection="1">
      <alignment horizontal="center" vertical="center"/>
      <protection hidden="1"/>
    </xf>
    <xf numFmtId="0" fontId="34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20" fillId="0" borderId="2" xfId="0" applyFont="1" applyFill="1" applyBorder="1" applyAlignment="1" applyProtection="1">
      <alignment horizontal="center" vertical="center"/>
      <protection hidden="1"/>
    </xf>
    <xf numFmtId="0" fontId="25" fillId="0" borderId="2" xfId="0" applyFont="1" applyFill="1" applyBorder="1" applyAlignment="1" applyProtection="1">
      <alignment horizontal="center" vertical="center"/>
      <protection hidden="1"/>
    </xf>
    <xf numFmtId="0" fontId="6" fillId="13" borderId="0" xfId="0" applyFont="1" applyFill="1" applyProtection="1">
      <protection hidden="1"/>
    </xf>
    <xf numFmtId="0" fontId="6" fillId="0" borderId="24" xfId="0" applyFont="1" applyFill="1" applyBorder="1" applyAlignment="1" applyProtection="1">
      <alignment horizontal="center" vertical="center"/>
      <protection hidden="1"/>
    </xf>
    <xf numFmtId="0" fontId="20" fillId="0" borderId="25" xfId="0" applyFont="1" applyFill="1" applyBorder="1" applyAlignment="1" applyProtection="1">
      <alignment horizontal="center" vertical="center"/>
      <protection hidden="1"/>
    </xf>
    <xf numFmtId="0" fontId="25" fillId="0" borderId="25" xfId="0" applyFont="1" applyFill="1" applyBorder="1" applyAlignment="1" applyProtection="1">
      <alignment horizontal="center" vertical="center"/>
      <protection hidden="1"/>
    </xf>
    <xf numFmtId="0" fontId="25" fillId="0" borderId="7" xfId="0" applyFont="1" applyFill="1" applyBorder="1" applyAlignment="1" applyProtection="1">
      <alignment horizontal="center" vertical="center"/>
      <protection hidden="1"/>
    </xf>
    <xf numFmtId="0" fontId="25" fillId="13" borderId="0" xfId="0" applyFont="1" applyFill="1" applyProtection="1">
      <protection hidden="1"/>
    </xf>
    <xf numFmtId="0" fontId="25" fillId="0" borderId="9" xfId="0" applyFont="1" applyFill="1" applyBorder="1" applyAlignment="1" applyProtection="1">
      <alignment horizontal="center" vertical="center"/>
      <protection hidden="1"/>
    </xf>
    <xf numFmtId="1" fontId="25" fillId="0" borderId="9" xfId="0" applyNumberFormat="1" applyFont="1" applyFill="1" applyBorder="1" applyAlignment="1" applyProtection="1">
      <alignment horizontal="center" vertical="center"/>
      <protection hidden="1"/>
    </xf>
    <xf numFmtId="0" fontId="25" fillId="0" borderId="26" xfId="0" applyFont="1" applyFill="1" applyBorder="1" applyAlignment="1" applyProtection="1">
      <alignment horizontal="center" vertical="center"/>
      <protection hidden="1"/>
    </xf>
    <xf numFmtId="1" fontId="25" fillId="0" borderId="26" xfId="0" applyNumberFormat="1" applyFont="1" applyFill="1" applyBorder="1" applyAlignment="1" applyProtection="1">
      <alignment horizontal="center" vertical="center"/>
      <protection hidden="1"/>
    </xf>
    <xf numFmtId="1" fontId="25" fillId="0" borderId="25" xfId="0" applyNumberFormat="1" applyFont="1" applyFill="1" applyBorder="1" applyAlignment="1" applyProtection="1">
      <alignment horizontal="center" vertical="center"/>
      <protection hidden="1"/>
    </xf>
    <xf numFmtId="0" fontId="10" fillId="10" borderId="1" xfId="0" applyFont="1" applyFill="1" applyBorder="1" applyAlignment="1" applyProtection="1">
      <alignment horizontal="center" vertical="center"/>
      <protection hidden="1"/>
    </xf>
    <xf numFmtId="0" fontId="10" fillId="10" borderId="7" xfId="0" applyFont="1" applyFill="1" applyBorder="1" applyAlignment="1" applyProtection="1">
      <alignment horizontal="center" vertical="center"/>
      <protection hidden="1"/>
    </xf>
    <xf numFmtId="0" fontId="10" fillId="10" borderId="11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44" fillId="0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 vertical="center" shrinkToFit="1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6" fillId="0" borderId="2" xfId="0" applyFont="1" applyFill="1" applyBorder="1" applyAlignment="1" applyProtection="1">
      <alignment horizontal="center" vertical="center" wrapText="1"/>
      <protection hidden="1"/>
    </xf>
    <xf numFmtId="0" fontId="44" fillId="0" borderId="26" xfId="0" applyNumberFormat="1" applyFont="1" applyFill="1" applyBorder="1" applyAlignment="1" applyProtection="1">
      <alignment horizontal="center" vertical="center"/>
      <protection hidden="1"/>
    </xf>
    <xf numFmtId="0" fontId="44" fillId="0" borderId="25" xfId="0" applyNumberFormat="1" applyFont="1" applyFill="1" applyBorder="1" applyAlignment="1" applyProtection="1">
      <alignment horizontal="center" vertical="center"/>
      <protection hidden="1"/>
    </xf>
    <xf numFmtId="0" fontId="44" fillId="0" borderId="9" xfId="0" applyNumberFormat="1" applyFont="1" applyFill="1" applyBorder="1" applyAlignment="1" applyProtection="1">
      <alignment horizontal="center" vertical="center"/>
      <protection hidden="1"/>
    </xf>
    <xf numFmtId="0" fontId="58" fillId="0" borderId="9" xfId="0" applyNumberFormat="1" applyFont="1" applyFill="1" applyBorder="1" applyAlignment="1" applyProtection="1">
      <alignment horizontal="center" vertical="center"/>
      <protection hidden="1"/>
    </xf>
    <xf numFmtId="0" fontId="58" fillId="0" borderId="26" xfId="0" applyNumberFormat="1" applyFont="1" applyFill="1" applyBorder="1" applyAlignment="1" applyProtection="1">
      <alignment horizontal="center" vertical="center"/>
      <protection hidden="1"/>
    </xf>
    <xf numFmtId="0" fontId="58" fillId="0" borderId="25" xfId="0" applyNumberFormat="1" applyFont="1" applyFill="1" applyBorder="1" applyAlignment="1" applyProtection="1">
      <alignment horizontal="center" vertical="center"/>
      <protection hidden="1"/>
    </xf>
    <xf numFmtId="1" fontId="58" fillId="0" borderId="25" xfId="0" applyNumberFormat="1" applyFont="1" applyFill="1" applyBorder="1" applyAlignment="1" applyProtection="1">
      <alignment horizontal="center" vertical="center"/>
      <protection hidden="1"/>
    </xf>
    <xf numFmtId="0" fontId="59" fillId="0" borderId="1" xfId="0" applyFont="1" applyFill="1" applyBorder="1" applyAlignment="1" applyProtection="1">
      <alignment horizontal="center" vertical="center" wrapText="1"/>
      <protection hidden="1"/>
    </xf>
    <xf numFmtId="0" fontId="25" fillId="0" borderId="4" xfId="0" applyFont="1" applyFill="1" applyBorder="1" applyProtection="1">
      <protection hidden="1"/>
    </xf>
    <xf numFmtId="0" fontId="8" fillId="13" borderId="0" xfId="0" applyFont="1" applyFill="1" applyProtection="1">
      <protection hidden="1"/>
    </xf>
    <xf numFmtId="0" fontId="34" fillId="13" borderId="0" xfId="0" applyFont="1" applyFill="1" applyAlignment="1" applyProtection="1">
      <alignment horizontal="center" vertical="center"/>
      <protection hidden="1"/>
    </xf>
    <xf numFmtId="0" fontId="10" fillId="13" borderId="0" xfId="0" applyFont="1" applyFill="1" applyProtection="1">
      <protection hidden="1"/>
    </xf>
    <xf numFmtId="0" fontId="11" fillId="13" borderId="0" xfId="0" applyFont="1" applyFill="1" applyProtection="1">
      <protection hidden="1"/>
    </xf>
    <xf numFmtId="0" fontId="11" fillId="13" borderId="0" xfId="0" applyFont="1" applyFill="1" applyAlignment="1" applyProtection="1">
      <alignment vertical="center"/>
      <protection hidden="1"/>
    </xf>
    <xf numFmtId="0" fontId="41" fillId="13" borderId="0" xfId="0" applyFont="1" applyFill="1" applyProtection="1">
      <protection hidden="1"/>
    </xf>
    <xf numFmtId="0" fontId="1" fillId="13" borderId="0" xfId="0" applyFont="1" applyFill="1" applyAlignment="1" applyProtection="1">
      <alignment vertical="center"/>
      <protection hidden="1"/>
    </xf>
    <xf numFmtId="0" fontId="3" fillId="13" borderId="0" xfId="0" applyFont="1" applyFill="1" applyAlignment="1" applyProtection="1">
      <alignment vertical="center"/>
      <protection hidden="1"/>
    </xf>
    <xf numFmtId="0" fontId="3" fillId="13" borderId="0" xfId="0" applyFont="1" applyFill="1" applyAlignment="1" applyProtection="1">
      <protection hidden="1"/>
    </xf>
    <xf numFmtId="0" fontId="42" fillId="13" borderId="0" xfId="0" applyFont="1" applyFill="1" applyAlignment="1" applyProtection="1">
      <alignment horizontal="center" vertical="center"/>
      <protection hidden="1"/>
    </xf>
    <xf numFmtId="0" fontId="8" fillId="13" borderId="0" xfId="0" applyFont="1" applyFill="1" applyAlignment="1" applyProtection="1">
      <alignment vertical="center"/>
      <protection hidden="1"/>
    </xf>
    <xf numFmtId="0" fontId="20" fillId="13" borderId="0" xfId="0" applyFont="1" applyFill="1" applyAlignment="1" applyProtection="1">
      <alignment horizontal="center" vertical="center"/>
      <protection hidden="1"/>
    </xf>
    <xf numFmtId="0" fontId="6" fillId="13" borderId="0" xfId="0" applyFont="1" applyFill="1" applyAlignment="1" applyProtection="1">
      <alignment horizontal="center" vertical="center"/>
      <protection hidden="1"/>
    </xf>
    <xf numFmtId="0" fontId="0" fillId="13" borderId="0" xfId="0" applyFill="1" applyProtection="1">
      <protection hidden="1"/>
    </xf>
    <xf numFmtId="0" fontId="38" fillId="13" borderId="0" xfId="0" applyFont="1" applyFill="1" applyProtection="1">
      <protection hidden="1"/>
    </xf>
    <xf numFmtId="0" fontId="13" fillId="13" borderId="0" xfId="0" applyFont="1" applyFill="1" applyProtection="1">
      <protection hidden="1"/>
    </xf>
    <xf numFmtId="0" fontId="13" fillId="13" borderId="0" xfId="0" applyFont="1" applyFill="1" applyBorder="1" applyProtection="1">
      <protection hidden="1"/>
    </xf>
    <xf numFmtId="0" fontId="14" fillId="13" borderId="0" xfId="0" applyFont="1" applyFill="1" applyAlignment="1" applyProtection="1">
      <alignment vertical="center"/>
      <protection hidden="1"/>
    </xf>
    <xf numFmtId="0" fontId="13" fillId="13" borderId="0" xfId="0" applyFont="1" applyFill="1" applyAlignment="1" applyProtection="1">
      <alignment horizontal="center" vertical="center"/>
      <protection hidden="1"/>
    </xf>
    <xf numFmtId="0" fontId="33" fillId="0" borderId="4" xfId="3" applyFont="1" applyFill="1" applyBorder="1" applyAlignment="1" applyProtection="1">
      <alignment horizontal="center" vertical="center" shrinkToFit="1"/>
      <protection hidden="1"/>
    </xf>
    <xf numFmtId="0" fontId="33" fillId="0" borderId="4" xfId="3" applyFont="1" applyFill="1" applyBorder="1" applyAlignment="1" applyProtection="1">
      <alignment vertical="center"/>
      <protection hidden="1"/>
    </xf>
    <xf numFmtId="0" fontId="33" fillId="0" borderId="0" xfId="3" applyFont="1" applyFill="1" applyAlignment="1" applyProtection="1">
      <protection hidden="1"/>
    </xf>
    <xf numFmtId="0" fontId="25" fillId="13" borderId="0" xfId="0" applyFont="1" applyFill="1" applyAlignment="1" applyProtection="1">
      <alignment horizontal="center"/>
      <protection hidden="1"/>
    </xf>
    <xf numFmtId="0" fontId="37" fillId="13" borderId="0" xfId="0" applyFont="1" applyFill="1" applyProtection="1">
      <protection hidden="1"/>
    </xf>
    <xf numFmtId="0" fontId="6" fillId="13" borderId="0" xfId="0" applyFont="1" applyFill="1" applyAlignment="1" applyProtection="1">
      <alignment horizontal="center"/>
      <protection hidden="1"/>
    </xf>
    <xf numFmtId="0" fontId="25" fillId="13" borderId="0" xfId="0" applyFont="1" applyFill="1" applyBorder="1" applyAlignment="1" applyProtection="1">
      <alignment horizontal="center" vertical="center" textRotation="90" shrinkToFit="1"/>
      <protection hidden="1"/>
    </xf>
    <xf numFmtId="0" fontId="8" fillId="0" borderId="1" xfId="0" applyFont="1" applyFill="1" applyBorder="1" applyAlignment="1" applyProtection="1">
      <alignment horizontal="center" vertical="center" textRotation="90" shrinkToFit="1"/>
      <protection hidden="1"/>
    </xf>
    <xf numFmtId="0" fontId="20" fillId="0" borderId="1" xfId="0" applyFont="1" applyFill="1" applyBorder="1" applyAlignment="1" applyProtection="1">
      <alignment horizontal="center" vertical="center" textRotation="90" shrinkToFit="1"/>
      <protection hidden="1"/>
    </xf>
    <xf numFmtId="0" fontId="53" fillId="0" borderId="1" xfId="0" applyFont="1" applyFill="1" applyBorder="1" applyAlignment="1" applyProtection="1">
      <alignment horizontal="center" vertical="center" textRotation="90" shrinkToFit="1"/>
      <protection hidden="1"/>
    </xf>
    <xf numFmtId="0" fontId="6" fillId="0" borderId="1" xfId="0" applyFont="1" applyFill="1" applyBorder="1" applyAlignment="1" applyProtection="1">
      <alignment horizontal="center" vertical="center" textRotation="90" shrinkToFit="1"/>
      <protection hidden="1"/>
    </xf>
    <xf numFmtId="0" fontId="25" fillId="0" borderId="1" xfId="0" applyFont="1" applyFill="1" applyBorder="1" applyAlignment="1" applyProtection="1">
      <alignment horizontal="center"/>
      <protection hidden="1"/>
    </xf>
    <xf numFmtId="2" fontId="25" fillId="0" borderId="1" xfId="0" applyNumberFormat="1" applyFont="1" applyFill="1" applyBorder="1" applyAlignment="1" applyProtection="1">
      <alignment horizontal="center"/>
      <protection hidden="1"/>
    </xf>
    <xf numFmtId="2" fontId="25" fillId="0" borderId="1" xfId="0" applyNumberFormat="1" applyFont="1" applyFill="1" applyBorder="1" applyAlignment="1" applyProtection="1">
      <alignment horizontal="center" vertical="center" shrinkToFit="1"/>
      <protection hidden="1"/>
    </xf>
    <xf numFmtId="2" fontId="25" fillId="0" borderId="0" xfId="0" applyNumberFormat="1" applyFont="1" applyFill="1" applyBorder="1" applyAlignment="1" applyProtection="1">
      <alignment horizontal="center" vertical="center" shrinkToFit="1"/>
      <protection hidden="1"/>
    </xf>
    <xf numFmtId="2" fontId="25" fillId="13" borderId="0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Font="1" applyFill="1" applyBorder="1" applyAlignment="1" applyProtection="1">
      <alignment horizontal="center" vertical="center" shrinkToFit="1"/>
      <protection hidden="1"/>
    </xf>
    <xf numFmtId="0" fontId="25" fillId="13" borderId="0" xfId="0" applyFont="1" applyFill="1" applyBorder="1" applyAlignment="1" applyProtection="1">
      <alignment horizontal="center" vertical="center" shrinkToFit="1"/>
      <protection hidden="1"/>
    </xf>
    <xf numFmtId="2" fontId="24" fillId="13" borderId="0" xfId="0" applyNumberFormat="1" applyFont="1" applyFill="1" applyBorder="1" applyAlignment="1" applyProtection="1">
      <alignment horizontal="center"/>
      <protection hidden="1"/>
    </xf>
    <xf numFmtId="0" fontId="44" fillId="0" borderId="1" xfId="0" applyFont="1" applyFill="1" applyBorder="1" applyAlignment="1" applyProtection="1">
      <alignment horizontal="center" vertical="center" shrinkToFit="1"/>
      <protection hidden="1"/>
    </xf>
    <xf numFmtId="2" fontId="44" fillId="0" borderId="1" xfId="0" applyNumberFormat="1" applyFont="1" applyFill="1" applyBorder="1" applyAlignment="1" applyProtection="1">
      <alignment horizontal="center"/>
      <protection hidden="1"/>
    </xf>
    <xf numFmtId="0" fontId="1" fillId="13" borderId="0" xfId="0" applyFont="1" applyFill="1" applyAlignment="1" applyProtection="1">
      <protection hidden="1"/>
    </xf>
    <xf numFmtId="0" fontId="8" fillId="0" borderId="1" xfId="0" applyFont="1" applyFill="1" applyBorder="1" applyAlignment="1" applyProtection="1">
      <alignment horizontal="center" shrinkToFit="1"/>
      <protection hidden="1"/>
    </xf>
    <xf numFmtId="0" fontId="6" fillId="10" borderId="10" xfId="0" applyFont="1" applyFill="1" applyBorder="1" applyAlignment="1" applyProtection="1">
      <alignment horizontal="left" vertical="center" indent="1"/>
      <protection hidden="1"/>
    </xf>
    <xf numFmtId="0" fontId="8" fillId="10" borderId="7" xfId="0" applyFont="1" applyFill="1" applyBorder="1" applyAlignment="1" applyProtection="1">
      <alignment horizontal="center" vertical="center"/>
      <protection hidden="1"/>
    </xf>
    <xf numFmtId="0" fontId="6" fillId="10" borderId="2" xfId="0" applyFont="1" applyFill="1" applyBorder="1" applyAlignment="1" applyProtection="1">
      <alignment horizontal="center"/>
      <protection hidden="1"/>
    </xf>
    <xf numFmtId="0" fontId="6" fillId="10" borderId="7" xfId="0" applyFont="1" applyFill="1" applyBorder="1" applyAlignment="1" applyProtection="1">
      <alignment horizontal="center"/>
      <protection hidden="1"/>
    </xf>
    <xf numFmtId="0" fontId="6" fillId="10" borderId="8" xfId="0" applyFont="1" applyFill="1" applyBorder="1" applyAlignment="1" applyProtection="1">
      <alignment horizontal="center"/>
      <protection hidden="1"/>
    </xf>
    <xf numFmtId="0" fontId="8" fillId="10" borderId="1" xfId="0" applyFont="1" applyFill="1" applyBorder="1" applyAlignment="1" applyProtection="1">
      <alignment horizontal="center"/>
      <protection hidden="1"/>
    </xf>
    <xf numFmtId="0" fontId="43" fillId="10" borderId="7" xfId="0" applyFont="1" applyFill="1" applyBorder="1" applyAlignment="1" applyProtection="1">
      <alignment horizontal="center"/>
      <protection hidden="1"/>
    </xf>
    <xf numFmtId="0" fontId="6" fillId="10" borderId="1" xfId="0" applyFont="1" applyFill="1" applyBorder="1" applyAlignment="1" applyProtection="1">
      <alignment horizontal="center"/>
      <protection hidden="1"/>
    </xf>
    <xf numFmtId="0" fontId="43" fillId="10" borderId="1" xfId="0" applyFont="1" applyFill="1" applyBorder="1" applyAlignment="1" applyProtection="1">
      <alignment horizontal="center"/>
      <protection hidden="1"/>
    </xf>
    <xf numFmtId="1" fontId="6" fillId="10" borderId="1" xfId="0" applyNumberFormat="1" applyFont="1" applyFill="1" applyBorder="1" applyAlignment="1" applyProtection="1">
      <alignment horizontal="center"/>
      <protection hidden="1"/>
    </xf>
    <xf numFmtId="1" fontId="43" fillId="10" borderId="1" xfId="0" applyNumberFormat="1" applyFont="1" applyFill="1" applyBorder="1" applyAlignment="1" applyProtection="1">
      <alignment horizontal="center"/>
      <protection hidden="1"/>
    </xf>
    <xf numFmtId="0" fontId="8" fillId="10" borderId="1" xfId="0" applyFont="1" applyFill="1" applyBorder="1" applyAlignment="1" applyProtection="1">
      <alignment horizontal="center" vertical="center"/>
      <protection hidden="1"/>
    </xf>
    <xf numFmtId="1" fontId="8" fillId="10" borderId="1" xfId="0" applyNumberFormat="1" applyFont="1" applyFill="1" applyBorder="1" applyAlignment="1" applyProtection="1">
      <alignment horizontal="center"/>
      <protection hidden="1"/>
    </xf>
    <xf numFmtId="0" fontId="6" fillId="10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44" fillId="10" borderId="2" xfId="0" applyFont="1" applyFill="1" applyBorder="1" applyAlignment="1" applyProtection="1">
      <alignment horizontal="center"/>
      <protection hidden="1"/>
    </xf>
    <xf numFmtId="0" fontId="44" fillId="10" borderId="8" xfId="0" applyFont="1" applyFill="1" applyBorder="1" applyAlignment="1" applyProtection="1">
      <alignment horizontal="center"/>
      <protection hidden="1"/>
    </xf>
    <xf numFmtId="0" fontId="44" fillId="10" borderId="7" xfId="0" applyFont="1" applyFill="1" applyBorder="1" applyAlignment="1" applyProtection="1">
      <alignment horizontal="center"/>
      <protection hidden="1"/>
    </xf>
    <xf numFmtId="0" fontId="58" fillId="10" borderId="2" xfId="0" applyFont="1" applyFill="1" applyBorder="1" applyAlignment="1" applyProtection="1">
      <alignment horizontal="center"/>
      <protection hidden="1"/>
    </xf>
    <xf numFmtId="0" fontId="58" fillId="10" borderId="8" xfId="0" applyFont="1" applyFill="1" applyBorder="1" applyAlignment="1" applyProtection="1">
      <alignment horizontal="center"/>
      <protection hidden="1"/>
    </xf>
    <xf numFmtId="0" fontId="58" fillId="10" borderId="7" xfId="0" applyFont="1" applyFill="1" applyBorder="1" applyAlignment="1" applyProtection="1">
      <alignment horizontal="center"/>
      <protection hidden="1"/>
    </xf>
    <xf numFmtId="0" fontId="31" fillId="10" borderId="2" xfId="0" applyFont="1" applyFill="1" applyBorder="1" applyAlignment="1" applyProtection="1">
      <alignment horizontal="center"/>
      <protection hidden="1"/>
    </xf>
    <xf numFmtId="0" fontId="31" fillId="10" borderId="7" xfId="0" applyFont="1" applyFill="1" applyBorder="1" applyAlignment="1" applyProtection="1">
      <alignment horizontal="center"/>
      <protection hidden="1"/>
    </xf>
    <xf numFmtId="0" fontId="20" fillId="10" borderId="1" xfId="0" applyFont="1" applyFill="1" applyBorder="1" applyAlignment="1" applyProtection="1">
      <alignment horizontal="center" vertical="center"/>
      <protection hidden="1"/>
    </xf>
    <xf numFmtId="0" fontId="6" fillId="10" borderId="1" xfId="0" applyFont="1" applyFill="1" applyBorder="1" applyAlignment="1" applyProtection="1">
      <alignment horizontal="center" vertical="center" wrapText="1"/>
      <protection hidden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 applyProtection="1">
      <alignment horizontal="center" vertical="center" wrapText="1"/>
      <protection locked="0"/>
    </xf>
    <xf numFmtId="0" fontId="8" fillId="10" borderId="1" xfId="0" applyFont="1" applyFill="1" applyBorder="1" applyAlignment="1" applyProtection="1">
      <alignment shrinkToFit="1"/>
      <protection hidden="1"/>
    </xf>
    <xf numFmtId="0" fontId="31" fillId="10" borderId="1" xfId="0" applyFont="1" applyFill="1" applyBorder="1" applyAlignment="1" applyProtection="1">
      <alignment horizontal="center" vertical="center"/>
      <protection hidden="1"/>
    </xf>
    <xf numFmtId="49" fontId="20" fillId="10" borderId="1" xfId="0" applyNumberFormat="1" applyFont="1" applyFill="1" applyBorder="1" applyAlignment="1" applyProtection="1">
      <alignment horizontal="center" vertical="center"/>
      <protection hidden="1"/>
    </xf>
    <xf numFmtId="0" fontId="20" fillId="10" borderId="1" xfId="0" applyFont="1" applyFill="1" applyBorder="1" applyAlignment="1" applyProtection="1">
      <alignment horizontal="center" vertical="center" wrapText="1"/>
      <protection hidden="1"/>
    </xf>
    <xf numFmtId="2" fontId="8" fillId="10" borderId="1" xfId="0" applyNumberFormat="1" applyFont="1" applyFill="1" applyBorder="1" applyAlignment="1" applyProtection="1">
      <alignment horizontal="center" vertical="top"/>
      <protection hidden="1"/>
    </xf>
    <xf numFmtId="2" fontId="6" fillId="10" borderId="1" xfId="0" applyNumberFormat="1" applyFont="1" applyFill="1" applyBorder="1" applyAlignment="1" applyProtection="1">
      <alignment horizontal="center" vertical="top"/>
      <protection hidden="1"/>
    </xf>
    <xf numFmtId="0" fontId="20" fillId="0" borderId="1" xfId="0" applyFont="1" applyFill="1" applyBorder="1" applyAlignment="1" applyProtection="1">
      <alignment horizontal="left" vertical="center" shrinkToFit="1"/>
      <protection hidden="1"/>
    </xf>
    <xf numFmtId="0" fontId="47" fillId="0" borderId="0" xfId="0" applyFont="1" applyFill="1" applyProtection="1">
      <protection hidden="1"/>
    </xf>
    <xf numFmtId="0" fontId="25" fillId="0" borderId="1" xfId="0" applyFont="1" applyFill="1" applyBorder="1" applyAlignment="1" applyProtection="1">
      <alignment horizontal="center" vertical="center"/>
      <protection hidden="1"/>
    </xf>
    <xf numFmtId="0" fontId="10" fillId="0" borderId="4" xfId="3" applyFont="1" applyFill="1" applyBorder="1" applyAlignment="1" applyProtection="1">
      <alignment horizontal="center" vertical="center" wrapText="1"/>
      <protection hidden="1"/>
    </xf>
    <xf numFmtId="0" fontId="6" fillId="10" borderId="1" xfId="0" applyFont="1" applyFill="1" applyBorder="1" applyAlignment="1" applyProtection="1">
      <alignment horizontal="center" vertical="center"/>
      <protection hidden="1"/>
    </xf>
    <xf numFmtId="0" fontId="44" fillId="0" borderId="2" xfId="0" applyFont="1" applyFill="1" applyBorder="1" applyAlignment="1" applyProtection="1">
      <alignment horizontal="center" vertical="center" wrapText="1"/>
      <protection hidden="1"/>
    </xf>
    <xf numFmtId="0" fontId="44" fillId="0" borderId="2" xfId="0" applyFont="1" applyFill="1" applyBorder="1" applyAlignment="1" applyProtection="1">
      <alignment horizontal="center" vertical="center" textRotation="90" wrapText="1"/>
      <protection hidden="1"/>
    </xf>
    <xf numFmtId="0" fontId="3" fillId="0" borderId="0" xfId="0" applyFont="1" applyFill="1" applyAlignment="1" applyProtection="1">
      <alignment horizontal="left" vertical="center"/>
      <protection hidden="1"/>
    </xf>
    <xf numFmtId="0" fontId="1" fillId="0" borderId="0" xfId="0" applyFont="1" applyFill="1" applyAlignment="1" applyProtection="1">
      <alignment horizontal="left" vertical="center" indent="1"/>
      <protection hidden="1"/>
    </xf>
    <xf numFmtId="2" fontId="45" fillId="0" borderId="1" xfId="0" applyNumberFormat="1" applyFont="1" applyFill="1" applyBorder="1" applyAlignment="1" applyProtection="1">
      <alignment vertical="center" textRotation="90"/>
      <protection hidden="1"/>
    </xf>
    <xf numFmtId="2" fontId="45" fillId="0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2" xfId="0" applyFont="1" applyFill="1" applyBorder="1" applyAlignment="1" applyProtection="1">
      <alignment horizontal="center" vertical="center" textRotation="90" wrapText="1"/>
      <protection hidden="1"/>
    </xf>
    <xf numFmtId="2" fontId="10" fillId="0" borderId="1" xfId="0" applyNumberFormat="1" applyFont="1" applyFill="1" applyBorder="1" applyAlignment="1" applyProtection="1">
      <alignment horizontal="center" vertical="center" textRotation="90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 textRotation="90"/>
      <protection hidden="1"/>
    </xf>
    <xf numFmtId="0" fontId="11" fillId="0" borderId="0" xfId="3" applyFont="1" applyFill="1" applyAlignment="1" applyProtection="1">
      <alignment vertical="center"/>
      <protection hidden="1"/>
    </xf>
    <xf numFmtId="0" fontId="60" fillId="0" borderId="0" xfId="3" applyFont="1" applyFill="1" applyAlignment="1" applyProtection="1">
      <alignment vertical="center"/>
      <protection hidden="1"/>
    </xf>
    <xf numFmtId="0" fontId="60" fillId="0" borderId="0" xfId="3" applyFont="1" applyFill="1" applyAlignment="1" applyProtection="1">
      <alignment horizontal="center" vertical="center" shrinkToFit="1"/>
      <protection hidden="1"/>
    </xf>
    <xf numFmtId="0" fontId="60" fillId="0" borderId="0" xfId="3" applyFont="1" applyFill="1" applyAlignment="1" applyProtection="1">
      <alignment horizontal="left" vertical="center" shrinkToFit="1"/>
      <protection hidden="1"/>
    </xf>
    <xf numFmtId="0" fontId="61" fillId="0" borderId="0" xfId="3" applyFont="1" applyFill="1" applyAlignment="1" applyProtection="1">
      <alignment vertical="center"/>
      <protection hidden="1"/>
    </xf>
    <xf numFmtId="0" fontId="60" fillId="0" borderId="1" xfId="3" applyFont="1" applyFill="1" applyBorder="1" applyAlignment="1" applyProtection="1">
      <alignment horizontal="center" vertical="center" shrinkToFit="1"/>
      <protection hidden="1"/>
    </xf>
    <xf numFmtId="2" fontId="60" fillId="0" borderId="1" xfId="3" applyNumberFormat="1" applyFont="1" applyFill="1" applyBorder="1" applyAlignment="1" applyProtection="1">
      <alignment horizontal="center" vertical="center" shrinkToFit="1"/>
      <protection hidden="1"/>
    </xf>
    <xf numFmtId="1" fontId="60" fillId="0" borderId="1" xfId="3" applyNumberFormat="1" applyFont="1" applyFill="1" applyBorder="1" applyAlignment="1" applyProtection="1">
      <alignment horizontal="center" vertical="center" shrinkToFit="1"/>
      <protection hidden="1"/>
    </xf>
    <xf numFmtId="0" fontId="60" fillId="0" borderId="1" xfId="3" applyFont="1" applyFill="1" applyBorder="1" applyAlignment="1" applyProtection="1">
      <alignment horizontal="center" vertical="center"/>
      <protection hidden="1"/>
    </xf>
    <xf numFmtId="0" fontId="60" fillId="0" borderId="1" xfId="3" applyFont="1" applyFill="1" applyBorder="1" applyAlignment="1" applyProtection="1">
      <alignment vertical="center"/>
      <protection hidden="1"/>
    </xf>
    <xf numFmtId="1" fontId="60" fillId="0" borderId="1" xfId="3" applyNumberFormat="1" applyFont="1" applyFill="1" applyBorder="1" applyAlignment="1" applyProtection="1">
      <alignment vertical="center"/>
      <protection hidden="1"/>
    </xf>
    <xf numFmtId="0" fontId="60" fillId="0" borderId="1" xfId="3" applyNumberFormat="1" applyFont="1" applyFill="1" applyBorder="1" applyAlignment="1" applyProtection="1">
      <alignment horizontal="center" vertical="center"/>
      <protection hidden="1"/>
    </xf>
    <xf numFmtId="0" fontId="60" fillId="0" borderId="1" xfId="3" applyFont="1" applyFill="1" applyBorder="1" applyAlignment="1" applyProtection="1">
      <alignment horizontal="center" vertical="center" wrapText="1"/>
      <protection hidden="1"/>
    </xf>
    <xf numFmtId="0" fontId="61" fillId="0" borderId="1" xfId="3" applyFont="1" applyFill="1" applyBorder="1" applyAlignment="1" applyProtection="1">
      <alignment vertical="center" wrapText="1"/>
      <protection hidden="1"/>
    </xf>
    <xf numFmtId="0" fontId="61" fillId="0" borderId="11" xfId="3" applyFont="1" applyFill="1" applyBorder="1" applyAlignment="1" applyProtection="1">
      <alignment vertical="center" shrinkToFit="1"/>
      <protection hidden="1"/>
    </xf>
    <xf numFmtId="0" fontId="9" fillId="0" borderId="1" xfId="3" applyFont="1" applyFill="1" applyBorder="1" applyAlignment="1" applyProtection="1">
      <alignment horizontal="center" vertical="center" wrapText="1"/>
      <protection hidden="1"/>
    </xf>
    <xf numFmtId="0" fontId="60" fillId="0" borderId="1" xfId="3" applyFont="1" applyFill="1" applyBorder="1" applyAlignment="1" applyProtection="1">
      <alignment horizontal="center" vertical="center" shrinkToFit="1"/>
      <protection locked="0"/>
    </xf>
    <xf numFmtId="0" fontId="60" fillId="0" borderId="1" xfId="3" applyNumberFormat="1" applyFont="1" applyFill="1" applyBorder="1" applyAlignment="1" applyProtection="1">
      <alignment horizontal="center" vertical="center" shrinkToFit="1"/>
      <protection hidden="1"/>
    </xf>
    <xf numFmtId="0" fontId="8" fillId="7" borderId="1" xfId="0" applyFont="1" applyFill="1" applyBorder="1" applyAlignment="1" applyProtection="1">
      <alignment horizontal="center"/>
      <protection locked="0"/>
    </xf>
    <xf numFmtId="0" fontId="11" fillId="15" borderId="11" xfId="0" applyFont="1" applyFill="1" applyBorder="1" applyAlignment="1" applyProtection="1">
      <alignment horizontal="left" vertical="center" indent="1"/>
      <protection locked="0"/>
    </xf>
    <xf numFmtId="0" fontId="11" fillId="15" borderId="12" xfId="0" applyFont="1" applyFill="1" applyBorder="1" applyAlignment="1" applyProtection="1">
      <alignment horizontal="left" vertical="center" indent="1"/>
      <protection locked="0"/>
    </xf>
    <xf numFmtId="0" fontId="11" fillId="15" borderId="13" xfId="0" applyFont="1" applyFill="1" applyBorder="1" applyAlignment="1" applyProtection="1">
      <alignment horizontal="left" vertical="center" indent="1"/>
      <protection locked="0"/>
    </xf>
    <xf numFmtId="0" fontId="11" fillId="25" borderId="11" xfId="0" applyFont="1" applyFill="1" applyBorder="1" applyAlignment="1" applyProtection="1">
      <alignment horizontal="center" vertical="center"/>
      <protection hidden="1"/>
    </xf>
    <xf numFmtId="0" fontId="11" fillId="25" borderId="13" xfId="0" applyFont="1" applyFill="1" applyBorder="1" applyAlignment="1" applyProtection="1">
      <alignment horizontal="center" vertical="center"/>
      <protection hidden="1"/>
    </xf>
    <xf numFmtId="0" fontId="11" fillId="25" borderId="1" xfId="0" applyFont="1" applyFill="1" applyBorder="1" applyAlignment="1" applyProtection="1">
      <alignment horizontal="right" vertical="center" indent="1"/>
      <protection hidden="1"/>
    </xf>
    <xf numFmtId="0" fontId="11" fillId="15" borderId="1" xfId="0" applyFont="1" applyFill="1" applyBorder="1" applyAlignment="1" applyProtection="1">
      <alignment horizontal="left" vertical="center" indent="1"/>
      <protection locked="0"/>
    </xf>
    <xf numFmtId="0" fontId="11" fillId="25" borderId="1" xfId="0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left" vertical="center"/>
      <protection locked="0"/>
    </xf>
    <xf numFmtId="0" fontId="11" fillId="25" borderId="11" xfId="0" applyFont="1" applyFill="1" applyBorder="1" applyAlignment="1" applyProtection="1">
      <alignment horizontal="right" vertical="center" indent="1"/>
      <protection hidden="1"/>
    </xf>
    <xf numFmtId="0" fontId="11" fillId="25" borderId="12" xfId="0" applyFont="1" applyFill="1" applyBorder="1" applyAlignment="1" applyProtection="1">
      <alignment horizontal="right" vertical="center" indent="1"/>
      <protection hidden="1"/>
    </xf>
    <xf numFmtId="0" fontId="11" fillId="25" borderId="13" xfId="0" applyFont="1" applyFill="1" applyBorder="1" applyAlignment="1" applyProtection="1">
      <alignment horizontal="right" vertical="center" indent="1"/>
      <protection hidden="1"/>
    </xf>
    <xf numFmtId="0" fontId="11" fillId="0" borderId="11" xfId="0" applyFont="1" applyFill="1" applyBorder="1" applyAlignment="1" applyProtection="1">
      <alignment horizontal="right" vertical="center"/>
      <protection hidden="1"/>
    </xf>
    <xf numFmtId="0" fontId="11" fillId="0" borderId="12" xfId="0" applyFont="1" applyFill="1" applyBorder="1" applyAlignment="1" applyProtection="1">
      <alignment horizontal="right" vertical="center"/>
      <protection hidden="1"/>
    </xf>
    <xf numFmtId="0" fontId="33" fillId="0" borderId="12" xfId="0" applyFont="1" applyFill="1" applyBorder="1" applyAlignment="1" applyProtection="1">
      <alignment horizontal="left" vertical="center" indent="1"/>
      <protection hidden="1"/>
    </xf>
    <xf numFmtId="0" fontId="11" fillId="0" borderId="12" xfId="0" applyFont="1" applyFill="1" applyBorder="1" applyAlignment="1" applyProtection="1">
      <alignment horizontal="center" vertical="center"/>
      <protection hidden="1"/>
    </xf>
    <xf numFmtId="0" fontId="33" fillId="0" borderId="13" xfId="0" applyFont="1" applyFill="1" applyBorder="1" applyAlignment="1" applyProtection="1">
      <alignment horizontal="left" vertical="center" indent="1"/>
      <protection hidden="1"/>
    </xf>
    <xf numFmtId="0" fontId="11" fillId="15" borderId="1" xfId="0" applyFont="1" applyFill="1" applyBorder="1" applyAlignment="1" applyProtection="1">
      <alignment horizontal="left" vertical="center" shrinkToFit="1"/>
      <protection locked="0"/>
    </xf>
    <xf numFmtId="0" fontId="33" fillId="25" borderId="11" xfId="0" applyFont="1" applyFill="1" applyBorder="1" applyAlignment="1" applyProtection="1">
      <alignment horizontal="left" vertical="center"/>
      <protection hidden="1"/>
    </xf>
    <xf numFmtId="0" fontId="33" fillId="25" borderId="12" xfId="0" applyFont="1" applyFill="1" applyBorder="1" applyAlignment="1" applyProtection="1">
      <alignment horizontal="left" vertical="center"/>
      <protection hidden="1"/>
    </xf>
    <xf numFmtId="0" fontId="33" fillId="25" borderId="13" xfId="0" applyFont="1" applyFill="1" applyBorder="1" applyAlignment="1" applyProtection="1">
      <alignment horizontal="left" vertical="center"/>
      <protection hidden="1"/>
    </xf>
    <xf numFmtId="0" fontId="11" fillId="25" borderId="1" xfId="0" applyFont="1" applyFill="1" applyBorder="1" applyAlignment="1" applyProtection="1">
      <alignment horizontal="right" vertical="center" indent="1"/>
      <protection locked="0"/>
    </xf>
    <xf numFmtId="0" fontId="11" fillId="15" borderId="1" xfId="0" applyFont="1" applyFill="1" applyBorder="1" applyAlignment="1" applyProtection="1">
      <alignment horizontal="left" vertical="center"/>
      <protection locked="0"/>
    </xf>
    <xf numFmtId="0" fontId="11" fillId="0" borderId="11" xfId="0" applyFont="1" applyFill="1" applyBorder="1" applyAlignment="1" applyProtection="1">
      <alignment horizontal="left" vertical="center" indent="1"/>
      <protection locked="0"/>
    </xf>
    <xf numFmtId="0" fontId="11" fillId="0" borderId="12" xfId="0" applyFont="1" applyFill="1" applyBorder="1" applyAlignment="1" applyProtection="1">
      <alignment horizontal="left" vertical="center" indent="1"/>
      <protection locked="0"/>
    </xf>
    <xf numFmtId="0" fontId="11" fillId="0" borderId="13" xfId="0" applyFont="1" applyFill="1" applyBorder="1" applyAlignment="1" applyProtection="1">
      <alignment horizontal="left" vertical="center" indent="1"/>
      <protection locked="0"/>
    </xf>
    <xf numFmtId="191" fontId="11" fillId="15" borderId="11" xfId="0" applyNumberFormat="1" applyFont="1" applyFill="1" applyBorder="1" applyAlignment="1" applyProtection="1">
      <alignment horizontal="center" vertical="center"/>
      <protection locked="0"/>
    </xf>
    <xf numFmtId="191" fontId="11" fillId="15" borderId="12" xfId="0" applyNumberFormat="1" applyFont="1" applyFill="1" applyBorder="1" applyAlignment="1" applyProtection="1">
      <alignment horizontal="center" vertical="center"/>
      <protection locked="0"/>
    </xf>
    <xf numFmtId="191" fontId="11" fillId="15" borderId="13" xfId="0" applyNumberFormat="1" applyFont="1" applyFill="1" applyBorder="1" applyAlignment="1" applyProtection="1">
      <alignment horizontal="center" vertical="center"/>
      <protection locked="0"/>
    </xf>
    <xf numFmtId="49" fontId="11" fillId="15" borderId="11" xfId="0" applyNumberFormat="1" applyFont="1" applyFill="1" applyBorder="1" applyAlignment="1" applyProtection="1">
      <alignment horizontal="center" vertical="center"/>
      <protection locked="0"/>
    </xf>
    <xf numFmtId="49" fontId="11" fillId="15" borderId="13" xfId="0" applyNumberFormat="1" applyFont="1" applyFill="1" applyBorder="1" applyAlignment="1" applyProtection="1">
      <alignment horizontal="center" vertical="center"/>
      <protection locked="0"/>
    </xf>
    <xf numFmtId="0" fontId="46" fillId="26" borderId="0" xfId="0" applyFont="1" applyFill="1" applyAlignment="1" applyProtection="1">
      <alignment horizontal="center" vertical="center"/>
      <protection hidden="1"/>
    </xf>
    <xf numFmtId="0" fontId="46" fillId="26" borderId="0" xfId="0" applyFont="1" applyFill="1" applyBorder="1" applyAlignment="1" applyProtection="1">
      <alignment horizontal="center" vertical="center"/>
      <protection hidden="1"/>
    </xf>
    <xf numFmtId="0" fontId="11" fillId="29" borderId="1" xfId="0" applyFont="1" applyFill="1" applyBorder="1" applyAlignment="1" applyProtection="1">
      <alignment horizontal="left" vertical="center" indent="2"/>
      <protection hidden="1"/>
    </xf>
    <xf numFmtId="0" fontId="11" fillId="29" borderId="11" xfId="0" applyFont="1" applyFill="1" applyBorder="1" applyAlignment="1" applyProtection="1">
      <alignment horizontal="left" vertical="center" indent="2"/>
      <protection hidden="1"/>
    </xf>
    <xf numFmtId="0" fontId="11" fillId="29" borderId="12" xfId="0" applyFont="1" applyFill="1" applyBorder="1" applyAlignment="1" applyProtection="1">
      <alignment horizontal="left" vertical="center" indent="2"/>
      <protection hidden="1"/>
    </xf>
    <xf numFmtId="0" fontId="11" fillId="29" borderId="12" xfId="0" applyFont="1" applyFill="1" applyBorder="1" applyAlignment="1" applyProtection="1">
      <alignment horizontal="left" vertical="center"/>
      <protection hidden="1"/>
    </xf>
    <xf numFmtId="0" fontId="11" fillId="29" borderId="13" xfId="0" applyFont="1" applyFill="1" applyBorder="1" applyAlignment="1" applyProtection="1">
      <alignment horizontal="left" vertical="center"/>
      <protection hidden="1"/>
    </xf>
    <xf numFmtId="0" fontId="11" fillId="0" borderId="1" xfId="0" applyFont="1" applyFill="1" applyBorder="1" applyAlignment="1" applyProtection="1">
      <alignment horizontal="left" vertical="center" indent="1"/>
      <protection hidden="1"/>
    </xf>
    <xf numFmtId="0" fontId="11" fillId="0" borderId="1" xfId="0" applyFont="1" applyFill="1" applyBorder="1" applyAlignment="1" applyProtection="1">
      <alignment horizontal="left" vertical="center" indent="1"/>
      <protection locked="0"/>
    </xf>
    <xf numFmtId="0" fontId="3" fillId="0" borderId="0" xfId="0" applyFont="1" applyFill="1" applyBorder="1" applyAlignment="1" applyProtection="1">
      <alignment horizontal="center" vertical="center" shrinkToFit="1"/>
      <protection hidden="1"/>
    </xf>
    <xf numFmtId="0" fontId="11" fillId="0" borderId="0" xfId="1" applyFont="1" applyFill="1" applyBorder="1" applyAlignment="1" applyProtection="1">
      <alignment horizontal="center" vertical="center"/>
      <protection hidden="1"/>
    </xf>
    <xf numFmtId="0" fontId="3" fillId="0" borderId="15" xfId="0" applyFont="1" applyFill="1" applyBorder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right" vertical="center"/>
      <protection hidden="1"/>
    </xf>
    <xf numFmtId="0" fontId="1" fillId="0" borderId="0" xfId="0" applyFont="1" applyFill="1" applyAlignment="1" applyProtection="1">
      <alignment horizontal="left" vertical="center"/>
      <protection hidden="1"/>
    </xf>
    <xf numFmtId="0" fontId="20" fillId="0" borderId="1" xfId="0" applyFont="1" applyFill="1" applyBorder="1" applyAlignment="1" applyProtection="1">
      <alignment horizontal="left" vertical="center" wrapText="1" shrinkToFit="1"/>
      <protection hidden="1"/>
    </xf>
    <xf numFmtId="0" fontId="25" fillId="0" borderId="1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20" fillId="0" borderId="1" xfId="0" applyFont="1" applyFill="1" applyBorder="1" applyAlignment="1" applyProtection="1">
      <alignment horizontal="left" vertical="center" shrinkToFit="1"/>
      <protection hidden="1"/>
    </xf>
    <xf numFmtId="0" fontId="1" fillId="0" borderId="1" xfId="0" applyFont="1" applyFill="1" applyBorder="1" applyAlignment="1" applyProtection="1">
      <alignment horizontal="center" vertical="center"/>
      <protection locked="0" hidden="1"/>
    </xf>
    <xf numFmtId="0" fontId="25" fillId="4" borderId="1" xfId="0" applyFont="1" applyFill="1" applyBorder="1" applyAlignment="1" applyProtection="1">
      <alignment horizontal="center" vertical="center"/>
      <protection hidden="1"/>
    </xf>
    <xf numFmtId="0" fontId="25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hidden="1"/>
    </xf>
    <xf numFmtId="0" fontId="33" fillId="0" borderId="0" xfId="3" applyFont="1" applyFill="1" applyAlignment="1" applyProtection="1">
      <alignment horizontal="right" vertical="center" indent="1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33" fillId="0" borderId="0" xfId="3" applyFont="1" applyFill="1" applyAlignment="1" applyProtection="1">
      <alignment horizontal="center" vertical="center"/>
      <protection hidden="1"/>
    </xf>
    <xf numFmtId="0" fontId="33" fillId="0" borderId="0" xfId="3" applyFont="1" applyFill="1" applyAlignment="1" applyProtection="1">
      <alignment horizontal="left" vertical="center"/>
      <protection hidden="1"/>
    </xf>
    <xf numFmtId="0" fontId="60" fillId="0" borderId="11" xfId="3" applyFont="1" applyFill="1" applyBorder="1" applyAlignment="1" applyProtection="1">
      <alignment horizontal="left" vertical="center"/>
      <protection hidden="1"/>
    </xf>
    <xf numFmtId="0" fontId="60" fillId="0" borderId="12" xfId="3" applyFont="1" applyFill="1" applyBorder="1" applyAlignment="1" applyProtection="1">
      <alignment horizontal="left" vertical="center"/>
      <protection hidden="1"/>
    </xf>
    <xf numFmtId="0" fontId="60" fillId="0" borderId="13" xfId="3" applyFont="1" applyFill="1" applyBorder="1" applyAlignment="1" applyProtection="1">
      <alignment horizontal="left" vertical="center"/>
      <protection hidden="1"/>
    </xf>
    <xf numFmtId="0" fontId="60" fillId="0" borderId="1" xfId="3" applyFont="1" applyFill="1" applyBorder="1" applyAlignment="1" applyProtection="1">
      <alignment horizontal="center" vertical="center"/>
      <protection hidden="1"/>
    </xf>
    <xf numFmtId="0" fontId="60" fillId="0" borderId="4" xfId="3" applyFont="1" applyFill="1" applyBorder="1" applyAlignment="1" applyProtection="1">
      <alignment horizontal="center" vertical="center"/>
      <protection hidden="1"/>
    </xf>
    <xf numFmtId="0" fontId="60" fillId="0" borderId="0" xfId="3" applyFont="1" applyFill="1" applyBorder="1" applyAlignment="1" applyProtection="1">
      <alignment horizontal="center" vertical="center"/>
      <protection hidden="1"/>
    </xf>
    <xf numFmtId="0" fontId="60" fillId="0" borderId="11" xfId="3" applyFont="1" applyFill="1" applyBorder="1" applyAlignment="1" applyProtection="1">
      <alignment horizontal="center" vertical="center" wrapText="1"/>
      <protection hidden="1"/>
    </xf>
    <xf numFmtId="0" fontId="60" fillId="0" borderId="13" xfId="3" applyFont="1" applyFill="1" applyBorder="1" applyAlignment="1" applyProtection="1">
      <alignment horizontal="center" vertical="center" wrapText="1"/>
      <protection hidden="1"/>
    </xf>
    <xf numFmtId="0" fontId="61" fillId="0" borderId="1" xfId="3" applyFont="1" applyFill="1" applyBorder="1" applyAlignment="1" applyProtection="1">
      <alignment horizontal="left" vertical="center" wrapText="1"/>
      <protection hidden="1"/>
    </xf>
    <xf numFmtId="0" fontId="61" fillId="0" borderId="11" xfId="3" applyFont="1" applyFill="1" applyBorder="1" applyAlignment="1" applyProtection="1">
      <alignment horizontal="left" vertical="center" shrinkToFit="1"/>
      <protection hidden="1"/>
    </xf>
    <xf numFmtId="0" fontId="61" fillId="0" borderId="12" xfId="3" applyFont="1" applyFill="1" applyBorder="1" applyAlignment="1" applyProtection="1">
      <alignment horizontal="left" vertical="center" shrinkToFit="1"/>
      <protection hidden="1"/>
    </xf>
    <xf numFmtId="0" fontId="61" fillId="0" borderId="13" xfId="3" applyFont="1" applyFill="1" applyBorder="1" applyAlignment="1" applyProtection="1">
      <alignment horizontal="left" vertical="center" shrinkToFit="1"/>
      <protection hidden="1"/>
    </xf>
    <xf numFmtId="2" fontId="60" fillId="0" borderId="1" xfId="3" applyNumberFormat="1" applyFont="1" applyFill="1" applyBorder="1" applyAlignment="1" applyProtection="1">
      <alignment horizontal="center" vertical="center"/>
      <protection hidden="1"/>
    </xf>
    <xf numFmtId="0" fontId="60" fillId="0" borderId="11" xfId="3" applyFont="1" applyFill="1" applyBorder="1" applyAlignment="1" applyProtection="1">
      <alignment horizontal="center" vertical="center"/>
      <protection hidden="1"/>
    </xf>
    <xf numFmtId="0" fontId="60" fillId="0" borderId="13" xfId="3" applyFont="1" applyFill="1" applyBorder="1" applyAlignment="1" applyProtection="1">
      <alignment horizontal="center" vertical="center"/>
      <protection hidden="1"/>
    </xf>
    <xf numFmtId="0" fontId="60" fillId="0" borderId="0" xfId="3" applyFont="1" applyFill="1" applyAlignment="1" applyProtection="1">
      <alignment horizontal="right" vertical="center" indent="3"/>
      <protection hidden="1"/>
    </xf>
    <xf numFmtId="0" fontId="60" fillId="0" borderId="0" xfId="3" applyFont="1" applyFill="1" applyAlignment="1" applyProtection="1">
      <alignment horizontal="center" vertical="center"/>
      <protection hidden="1"/>
    </xf>
    <xf numFmtId="0" fontId="60" fillId="0" borderId="11" xfId="3" applyFont="1" applyFill="1" applyBorder="1" applyAlignment="1" applyProtection="1">
      <alignment horizontal="left" vertical="center"/>
      <protection locked="0" hidden="1"/>
    </xf>
    <xf numFmtId="0" fontId="60" fillId="0" borderId="12" xfId="3" applyFont="1" applyFill="1" applyBorder="1" applyAlignment="1" applyProtection="1">
      <alignment horizontal="left" vertical="center"/>
      <protection locked="0" hidden="1"/>
    </xf>
    <xf numFmtId="0" fontId="60" fillId="0" borderId="13" xfId="3" applyFont="1" applyFill="1" applyBorder="1" applyAlignment="1" applyProtection="1">
      <alignment horizontal="left" vertical="center"/>
      <protection locked="0" hidden="1"/>
    </xf>
    <xf numFmtId="0" fontId="61" fillId="0" borderId="1" xfId="3" applyFont="1" applyFill="1" applyBorder="1" applyAlignment="1" applyProtection="1">
      <alignment horizontal="center" vertical="center"/>
      <protection hidden="1"/>
    </xf>
    <xf numFmtId="0" fontId="60" fillId="0" borderId="11" xfId="3" applyFont="1" applyFill="1" applyBorder="1" applyAlignment="1" applyProtection="1">
      <alignment horizontal="left" vertical="center" shrinkToFit="1"/>
      <protection hidden="1"/>
    </xf>
    <xf numFmtId="0" fontId="60" fillId="0" borderId="12" xfId="3" applyFont="1" applyFill="1" applyBorder="1" applyAlignment="1" applyProtection="1">
      <alignment horizontal="left" vertical="center" shrinkToFit="1"/>
      <protection hidden="1"/>
    </xf>
    <xf numFmtId="0" fontId="60" fillId="0" borderId="13" xfId="3" applyFont="1" applyFill="1" applyBorder="1" applyAlignment="1" applyProtection="1">
      <alignment horizontal="left" vertical="center" shrinkToFit="1"/>
      <protection hidden="1"/>
    </xf>
    <xf numFmtId="0" fontId="61" fillId="0" borderId="11" xfId="3" applyFont="1" applyFill="1" applyBorder="1" applyAlignment="1" applyProtection="1">
      <alignment horizontal="left" vertical="center"/>
      <protection hidden="1"/>
    </xf>
    <xf numFmtId="0" fontId="61" fillId="0" borderId="12" xfId="3" applyFont="1" applyFill="1" applyBorder="1" applyAlignment="1" applyProtection="1">
      <alignment horizontal="left" vertical="center"/>
      <protection hidden="1"/>
    </xf>
    <xf numFmtId="0" fontId="61" fillId="0" borderId="13" xfId="3" applyFont="1" applyFill="1" applyBorder="1" applyAlignment="1" applyProtection="1">
      <alignment horizontal="left" vertical="center"/>
      <protection hidden="1"/>
    </xf>
    <xf numFmtId="0" fontId="60" fillId="0" borderId="1" xfId="3" applyFont="1" applyFill="1" applyBorder="1" applyAlignment="1" applyProtection="1">
      <alignment horizontal="center" vertical="center" wrapText="1"/>
      <protection hidden="1"/>
    </xf>
    <xf numFmtId="0" fontId="10" fillId="0" borderId="4" xfId="3" applyFont="1" applyFill="1" applyBorder="1" applyAlignment="1" applyProtection="1">
      <alignment horizontal="center" vertical="center" wrapText="1"/>
      <protection hidden="1"/>
    </xf>
    <xf numFmtId="0" fontId="60" fillId="0" borderId="12" xfId="3" applyFont="1" applyFill="1" applyBorder="1" applyAlignment="1" applyProtection="1">
      <alignment horizontal="center" vertical="center" wrapText="1"/>
      <protection hidden="1"/>
    </xf>
    <xf numFmtId="0" fontId="61" fillId="0" borderId="0" xfId="3" applyFont="1" applyFill="1" applyAlignment="1" applyProtection="1">
      <alignment horizontal="left" vertical="center"/>
      <protection hidden="1"/>
    </xf>
    <xf numFmtId="0" fontId="19" fillId="6" borderId="1" xfId="0" applyFont="1" applyFill="1" applyBorder="1" applyAlignment="1" applyProtection="1">
      <alignment horizontal="center" vertical="center"/>
      <protection hidden="1"/>
    </xf>
    <xf numFmtId="0" fontId="60" fillId="0" borderId="0" xfId="3" applyFont="1" applyFill="1" applyAlignment="1" applyProtection="1">
      <alignment horizontal="left" vertical="center"/>
      <protection hidden="1"/>
    </xf>
    <xf numFmtId="0" fontId="19" fillId="14" borderId="2" xfId="0" applyFont="1" applyFill="1" applyBorder="1" applyAlignment="1" applyProtection="1">
      <alignment horizontal="center" vertical="center"/>
      <protection hidden="1"/>
    </xf>
    <xf numFmtId="0" fontId="19" fillId="14" borderId="7" xfId="0" applyFont="1" applyFill="1" applyBorder="1" applyAlignment="1" applyProtection="1">
      <alignment horizontal="center" vertical="center"/>
      <protection hidden="1"/>
    </xf>
    <xf numFmtId="0" fontId="35" fillId="14" borderId="2" xfId="0" applyFont="1" applyFill="1" applyBorder="1" applyAlignment="1" applyProtection="1">
      <alignment horizontal="center" vertical="center"/>
      <protection hidden="1"/>
    </xf>
    <xf numFmtId="0" fontId="35" fillId="14" borderId="7" xfId="0" applyFont="1" applyFill="1" applyBorder="1" applyAlignment="1" applyProtection="1">
      <alignment horizontal="center" vertical="center"/>
      <protection hidden="1"/>
    </xf>
    <xf numFmtId="0" fontId="62" fillId="5" borderId="2" xfId="0" applyFont="1" applyFill="1" applyBorder="1" applyAlignment="1" applyProtection="1">
      <alignment horizontal="center" vertical="center"/>
      <protection locked="0"/>
    </xf>
    <xf numFmtId="0" fontId="62" fillId="5" borderId="7" xfId="0" applyFont="1" applyFill="1" applyBorder="1" applyAlignment="1" applyProtection="1">
      <alignment horizontal="center" vertical="center"/>
      <protection locked="0"/>
    </xf>
    <xf numFmtId="0" fontId="44" fillId="0" borderId="1" xfId="0" applyFont="1" applyFill="1" applyBorder="1" applyAlignment="1" applyProtection="1">
      <alignment horizontal="center" vertical="center"/>
      <protection hidden="1"/>
    </xf>
    <xf numFmtId="0" fontId="44" fillId="0" borderId="5" xfId="0" applyFont="1" applyFill="1" applyBorder="1" applyAlignment="1" applyProtection="1">
      <alignment horizontal="center" vertical="center" wrapText="1"/>
      <protection hidden="1"/>
    </xf>
    <xf numFmtId="0" fontId="44" fillId="0" borderId="16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44" fillId="0" borderId="3" xfId="0" applyFont="1" applyFill="1" applyBorder="1" applyAlignment="1" applyProtection="1">
      <alignment horizontal="center" vertical="center" wrapText="1"/>
      <protection hidden="1"/>
    </xf>
    <xf numFmtId="0" fontId="44" fillId="0" borderId="6" xfId="0" applyFont="1" applyFill="1" applyBorder="1" applyAlignment="1" applyProtection="1">
      <alignment horizontal="center" vertical="center" wrapText="1"/>
      <protection hidden="1"/>
    </xf>
    <xf numFmtId="0" fontId="9" fillId="10" borderId="2" xfId="0" applyFont="1" applyFill="1" applyBorder="1" applyAlignment="1" applyProtection="1">
      <alignment horizontal="center" vertical="center"/>
      <protection hidden="1"/>
    </xf>
    <xf numFmtId="0" fontId="9" fillId="10" borderId="8" xfId="0" applyFont="1" applyFill="1" applyBorder="1" applyAlignment="1" applyProtection="1">
      <alignment horizontal="center" vertical="center"/>
      <protection hidden="1"/>
    </xf>
    <xf numFmtId="0" fontId="10" fillId="10" borderId="11" xfId="0" applyFont="1" applyFill="1" applyBorder="1" applyAlignment="1" applyProtection="1">
      <alignment horizontal="right" vertical="center"/>
      <protection hidden="1"/>
    </xf>
    <xf numFmtId="0" fontId="10" fillId="10" borderId="13" xfId="0" applyFont="1" applyFill="1" applyBorder="1" applyAlignment="1" applyProtection="1">
      <alignment horizontal="right" vertical="center"/>
      <protection hidden="1"/>
    </xf>
    <xf numFmtId="0" fontId="9" fillId="0" borderId="11" xfId="0" applyFont="1" applyFill="1" applyBorder="1" applyAlignment="1" applyProtection="1">
      <alignment vertical="center"/>
      <protection locked="0"/>
    </xf>
    <xf numFmtId="0" fontId="9" fillId="0" borderId="12" xfId="0" applyFont="1" applyFill="1" applyBorder="1" applyAlignment="1" applyProtection="1">
      <alignment vertical="center"/>
      <protection locked="0"/>
    </xf>
    <xf numFmtId="0" fontId="9" fillId="0" borderId="13" xfId="0" applyFont="1" applyFill="1" applyBorder="1" applyAlignment="1" applyProtection="1">
      <alignment vertical="center"/>
      <protection locked="0"/>
    </xf>
    <xf numFmtId="0" fontId="9" fillId="10" borderId="11" xfId="0" applyFont="1" applyFill="1" applyBorder="1" applyAlignment="1" applyProtection="1">
      <alignment horizontal="center"/>
      <protection hidden="1"/>
    </xf>
    <xf numFmtId="0" fontId="9" fillId="10" borderId="12" xfId="0" applyFont="1" applyFill="1" applyBorder="1" applyAlignment="1" applyProtection="1">
      <alignment horizontal="center"/>
      <protection hidden="1"/>
    </xf>
    <xf numFmtId="0" fontId="9" fillId="10" borderId="13" xfId="0" applyFont="1" applyFill="1" applyBorder="1" applyAlignment="1" applyProtection="1">
      <alignment horizontal="center"/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11" fillId="0" borderId="0" xfId="0" applyFont="1" applyFill="1" applyAlignment="1" applyProtection="1">
      <alignment horizontal="center"/>
      <protection hidden="1"/>
    </xf>
    <xf numFmtId="0" fontId="22" fillId="10" borderId="2" xfId="0" applyFont="1" applyFill="1" applyBorder="1" applyAlignment="1" applyProtection="1">
      <alignment horizontal="center" vertical="center"/>
      <protection hidden="1"/>
    </xf>
    <xf numFmtId="0" fontId="22" fillId="10" borderId="8" xfId="0" applyFont="1" applyFill="1" applyBorder="1" applyAlignment="1" applyProtection="1">
      <alignment horizontal="center" vertical="center"/>
      <protection hidden="1"/>
    </xf>
    <xf numFmtId="0" fontId="10" fillId="10" borderId="12" xfId="0" applyFont="1" applyFill="1" applyBorder="1" applyAlignment="1" applyProtection="1">
      <alignment horizontal="center" vertical="center"/>
      <protection hidden="1"/>
    </xf>
    <xf numFmtId="0" fontId="10" fillId="10" borderId="13" xfId="0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10" borderId="1" xfId="0" applyFont="1" applyFill="1" applyBorder="1" applyAlignment="1" applyProtection="1">
      <alignment horizontal="center" vertical="center"/>
      <protection hidden="1"/>
    </xf>
    <xf numFmtId="0" fontId="22" fillId="10" borderId="11" xfId="0" applyFont="1" applyFill="1" applyBorder="1" applyAlignment="1" applyProtection="1">
      <alignment horizontal="center" vertical="center"/>
      <protection hidden="1"/>
    </xf>
    <xf numFmtId="0" fontId="22" fillId="10" borderId="12" xfId="0" applyFont="1" applyFill="1" applyBorder="1" applyAlignment="1" applyProtection="1">
      <alignment horizontal="center" vertical="center"/>
      <protection hidden="1"/>
    </xf>
    <xf numFmtId="0" fontId="22" fillId="10" borderId="13" xfId="0" applyFont="1" applyFill="1" applyBorder="1" applyAlignment="1" applyProtection="1">
      <alignment horizontal="center" vertical="center"/>
      <protection hidden="1"/>
    </xf>
    <xf numFmtId="0" fontId="10" fillId="10" borderId="3" xfId="0" applyFont="1" applyFill="1" applyBorder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 vertical="center"/>
      <protection hidden="1"/>
    </xf>
    <xf numFmtId="0" fontId="10" fillId="10" borderId="6" xfId="0" applyFont="1" applyFill="1" applyBorder="1" applyAlignment="1" applyProtection="1">
      <alignment horizontal="center" vertical="center"/>
      <protection hidden="1"/>
    </xf>
    <xf numFmtId="0" fontId="10" fillId="10" borderId="5" xfId="0" applyFont="1" applyFill="1" applyBorder="1" applyAlignment="1" applyProtection="1">
      <alignment horizontal="center" vertical="center"/>
      <protection hidden="1"/>
    </xf>
    <xf numFmtId="0" fontId="10" fillId="10" borderId="15" xfId="0" applyFont="1" applyFill="1" applyBorder="1" applyAlignment="1" applyProtection="1">
      <alignment horizontal="center" vertical="center"/>
      <protection hidden="1"/>
    </xf>
    <xf numFmtId="0" fontId="10" fillId="10" borderId="16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10" fillId="10" borderId="1" xfId="0" applyFont="1" applyFill="1" applyBorder="1" applyAlignment="1" applyProtection="1">
      <alignment horizontal="left" vertical="center" textRotation="90" shrinkToFit="1"/>
      <protection hidden="1"/>
    </xf>
    <xf numFmtId="0" fontId="10" fillId="10" borderId="1" xfId="0" applyFont="1" applyFill="1" applyBorder="1" applyAlignment="1" applyProtection="1">
      <alignment horizontal="center" vertical="center" textRotation="90" wrapText="1"/>
      <protection hidden="1"/>
    </xf>
    <xf numFmtId="0" fontId="10" fillId="10" borderId="8" xfId="0" applyFont="1" applyFill="1" applyBorder="1" applyAlignment="1" applyProtection="1">
      <alignment horizontal="center" vertical="center"/>
      <protection hidden="1"/>
    </xf>
    <xf numFmtId="0" fontId="10" fillId="10" borderId="7" xfId="0" applyFont="1" applyFill="1" applyBorder="1" applyAlignment="1" applyProtection="1">
      <alignment horizontal="center" vertical="center"/>
      <protection hidden="1"/>
    </xf>
    <xf numFmtId="0" fontId="10" fillId="10" borderId="4" xfId="0" applyFont="1" applyFill="1" applyBorder="1" applyAlignment="1" applyProtection="1">
      <alignment horizontal="center"/>
      <protection hidden="1"/>
    </xf>
    <xf numFmtId="0" fontId="10" fillId="10" borderId="0" xfId="0" applyFont="1" applyFill="1" applyBorder="1" applyAlignment="1" applyProtection="1">
      <alignment horizontal="center"/>
      <protection hidden="1"/>
    </xf>
    <xf numFmtId="0" fontId="10" fillId="10" borderId="14" xfId="0" applyFont="1" applyFill="1" applyBorder="1" applyAlignment="1" applyProtection="1">
      <alignment horizontal="center"/>
      <protection hidden="1"/>
    </xf>
    <xf numFmtId="0" fontId="9" fillId="10" borderId="5" xfId="0" applyFont="1" applyFill="1" applyBorder="1" applyAlignment="1" applyProtection="1">
      <alignment horizontal="center"/>
      <protection hidden="1"/>
    </xf>
    <xf numFmtId="0" fontId="9" fillId="10" borderId="15" xfId="0" applyFont="1" applyFill="1" applyBorder="1" applyAlignment="1" applyProtection="1">
      <alignment horizontal="center"/>
      <protection hidden="1"/>
    </xf>
    <xf numFmtId="0" fontId="9" fillId="10" borderId="16" xfId="0" applyFont="1" applyFill="1" applyBorder="1" applyAlignment="1" applyProtection="1">
      <alignment horizontal="center"/>
      <protection hidden="1"/>
    </xf>
    <xf numFmtId="0" fontId="10" fillId="10" borderId="11" xfId="0" applyFont="1" applyFill="1" applyBorder="1" applyAlignment="1" applyProtection="1">
      <alignment horizontal="center" vertical="center"/>
      <protection hidden="1"/>
    </xf>
    <xf numFmtId="0" fontId="55" fillId="10" borderId="12" xfId="0" applyFont="1" applyFill="1" applyBorder="1" applyAlignment="1" applyProtection="1">
      <alignment horizontal="center" vertical="center"/>
      <protection hidden="1"/>
    </xf>
    <xf numFmtId="0" fontId="55" fillId="10" borderId="13" xfId="0" applyFont="1" applyFill="1" applyBorder="1" applyAlignment="1" applyProtection="1">
      <alignment horizontal="center" vertical="center"/>
      <protection hidden="1"/>
    </xf>
    <xf numFmtId="0" fontId="10" fillId="10" borderId="2" xfId="0" applyFont="1" applyFill="1" applyBorder="1" applyAlignment="1" applyProtection="1">
      <alignment horizontal="left" vertical="center" textRotation="90" shrinkToFit="1"/>
      <protection hidden="1"/>
    </xf>
    <xf numFmtId="0" fontId="10" fillId="10" borderId="8" xfId="0" applyFont="1" applyFill="1" applyBorder="1" applyAlignment="1" applyProtection="1">
      <alignment horizontal="left" vertical="center" textRotation="90" shrinkToFit="1"/>
      <protection hidden="1"/>
    </xf>
    <xf numFmtId="0" fontId="10" fillId="10" borderId="7" xfId="0" applyFont="1" applyFill="1" applyBorder="1" applyAlignment="1" applyProtection="1">
      <alignment horizontal="left" vertical="center" textRotation="90" shrinkToFit="1"/>
      <protection hidden="1"/>
    </xf>
    <xf numFmtId="0" fontId="6" fillId="10" borderId="1" xfId="0" applyFont="1" applyFill="1" applyBorder="1" applyAlignment="1" applyProtection="1">
      <alignment horizontal="center" vertical="center"/>
      <protection hidden="1"/>
    </xf>
    <xf numFmtId="0" fontId="6" fillId="0" borderId="2" xfId="0" applyFont="1" applyFill="1" applyBorder="1" applyAlignment="1" applyProtection="1">
      <alignment horizontal="center" vertical="center" textRotation="90"/>
      <protection locked="0"/>
    </xf>
    <xf numFmtId="0" fontId="6" fillId="0" borderId="8" xfId="0" applyFont="1" applyFill="1" applyBorder="1" applyAlignment="1" applyProtection="1">
      <alignment horizontal="center" vertical="center" textRotation="90"/>
      <protection locked="0"/>
    </xf>
    <xf numFmtId="0" fontId="6" fillId="0" borderId="7" xfId="0" applyFont="1" applyFill="1" applyBorder="1" applyAlignment="1" applyProtection="1">
      <alignment horizontal="center" vertical="center" textRotation="90"/>
      <protection locked="0"/>
    </xf>
    <xf numFmtId="0" fontId="6" fillId="10" borderId="2" xfId="0" applyFont="1" applyFill="1" applyBorder="1" applyAlignment="1" applyProtection="1">
      <alignment horizontal="center" wrapText="1"/>
      <protection hidden="1"/>
    </xf>
    <xf numFmtId="0" fontId="6" fillId="10" borderId="7" xfId="0" applyFont="1" applyFill="1" applyBorder="1" applyAlignment="1" applyProtection="1">
      <alignment horizontal="center" wrapText="1"/>
      <protection hidden="1"/>
    </xf>
    <xf numFmtId="0" fontId="6" fillId="10" borderId="2" xfId="0" applyFont="1" applyFill="1" applyBorder="1" applyAlignment="1" applyProtection="1">
      <alignment horizontal="center" vertical="center"/>
      <protection hidden="1"/>
    </xf>
    <xf numFmtId="0" fontId="6" fillId="10" borderId="8" xfId="0" applyFont="1" applyFill="1" applyBorder="1" applyAlignment="1" applyProtection="1">
      <alignment horizontal="center" vertical="center"/>
      <protection hidden="1"/>
    </xf>
    <xf numFmtId="0" fontId="6" fillId="10" borderId="7" xfId="0" applyFont="1" applyFill="1" applyBorder="1" applyAlignment="1" applyProtection="1">
      <alignment horizontal="center" vertical="center"/>
      <protection hidden="1"/>
    </xf>
    <xf numFmtId="0" fontId="9" fillId="10" borderId="11" xfId="0" applyFont="1" applyFill="1" applyBorder="1" applyAlignment="1" applyProtection="1">
      <alignment horizontal="left" vertical="center"/>
      <protection hidden="1"/>
    </xf>
    <xf numFmtId="0" fontId="9" fillId="10" borderId="12" xfId="0" applyFont="1" applyFill="1" applyBorder="1" applyAlignment="1" applyProtection="1">
      <alignment horizontal="left" vertical="center"/>
      <protection hidden="1"/>
    </xf>
    <xf numFmtId="0" fontId="9" fillId="10" borderId="13" xfId="0" applyFont="1" applyFill="1" applyBorder="1" applyAlignment="1" applyProtection="1">
      <alignment horizontal="left" vertical="center"/>
      <protection hidden="1"/>
    </xf>
    <xf numFmtId="0" fontId="44" fillId="10" borderId="1" xfId="0" applyFont="1" applyFill="1" applyBorder="1" applyAlignment="1" applyProtection="1">
      <alignment horizontal="center" vertical="center"/>
      <protection hidden="1"/>
    </xf>
    <xf numFmtId="0" fontId="31" fillId="10" borderId="2" xfId="0" applyFont="1" applyFill="1" applyBorder="1" applyAlignment="1" applyProtection="1">
      <alignment horizontal="center" wrapText="1"/>
      <protection hidden="1"/>
    </xf>
    <xf numFmtId="0" fontId="31" fillId="10" borderId="7" xfId="0" applyFont="1" applyFill="1" applyBorder="1" applyAlignment="1" applyProtection="1">
      <alignment horizontal="center" wrapText="1"/>
      <protection hidden="1"/>
    </xf>
    <xf numFmtId="0" fontId="6" fillId="10" borderId="11" xfId="0" applyFont="1" applyFill="1" applyBorder="1" applyAlignment="1" applyProtection="1">
      <alignment horizontal="center" vertical="center"/>
      <protection hidden="1"/>
    </xf>
    <xf numFmtId="0" fontId="6" fillId="10" borderId="12" xfId="0" applyFont="1" applyFill="1" applyBorder="1" applyAlignment="1" applyProtection="1">
      <alignment horizontal="center" vertical="center"/>
      <protection hidden="1"/>
    </xf>
    <xf numFmtId="0" fontId="6" fillId="10" borderId="13" xfId="0" applyFont="1" applyFill="1" applyBorder="1" applyAlignment="1" applyProtection="1">
      <alignment horizontal="center" vertical="center"/>
      <protection hidden="1"/>
    </xf>
    <xf numFmtId="0" fontId="45" fillId="10" borderId="1" xfId="0" applyFont="1" applyFill="1" applyBorder="1" applyAlignment="1" applyProtection="1">
      <alignment horizontal="center" vertical="center"/>
      <protection hidden="1"/>
    </xf>
    <xf numFmtId="0" fontId="6" fillId="10" borderId="3" xfId="0" applyFont="1" applyFill="1" applyBorder="1" applyAlignment="1" applyProtection="1">
      <alignment horizontal="right" vertical="center"/>
      <protection hidden="1"/>
    </xf>
    <xf numFmtId="0" fontId="6" fillId="10" borderId="10" xfId="0" applyFont="1" applyFill="1" applyBorder="1" applyAlignment="1" applyProtection="1">
      <alignment horizontal="right" vertical="center"/>
      <protection hidden="1"/>
    </xf>
    <xf numFmtId="0" fontId="6" fillId="10" borderId="5" xfId="0" applyFont="1" applyFill="1" applyBorder="1" applyAlignment="1" applyProtection="1">
      <alignment horizontal="right" vertical="center"/>
      <protection hidden="1"/>
    </xf>
    <xf numFmtId="0" fontId="6" fillId="10" borderId="15" xfId="0" applyFont="1" applyFill="1" applyBorder="1" applyAlignment="1" applyProtection="1">
      <alignment horizontal="right" vertical="center"/>
      <protection hidden="1"/>
    </xf>
    <xf numFmtId="0" fontId="6" fillId="10" borderId="2" xfId="0" applyFont="1" applyFill="1" applyBorder="1" applyAlignment="1" applyProtection="1">
      <alignment horizontal="center" vertical="center" wrapText="1"/>
      <protection hidden="1"/>
    </xf>
    <xf numFmtId="0" fontId="6" fillId="10" borderId="8" xfId="0" applyFont="1" applyFill="1" applyBorder="1" applyAlignment="1" applyProtection="1">
      <alignment horizontal="center" vertical="center" wrapText="1"/>
      <protection hidden="1"/>
    </xf>
    <xf numFmtId="0" fontId="6" fillId="10" borderId="7" xfId="0" applyFont="1" applyFill="1" applyBorder="1" applyAlignment="1" applyProtection="1">
      <alignment horizontal="center" vertical="center" wrapText="1"/>
      <protection hidden="1"/>
    </xf>
    <xf numFmtId="0" fontId="6" fillId="10" borderId="10" xfId="0" applyFont="1" applyFill="1" applyBorder="1" applyAlignment="1" applyProtection="1">
      <alignment horizontal="center" vertical="center"/>
      <protection hidden="1"/>
    </xf>
    <xf numFmtId="0" fontId="6" fillId="10" borderId="6" xfId="0" applyFont="1" applyFill="1" applyBorder="1" applyAlignment="1" applyProtection="1">
      <alignment horizontal="center" vertical="center"/>
      <protection hidden="1"/>
    </xf>
    <xf numFmtId="0" fontId="6" fillId="10" borderId="15" xfId="0" applyFont="1" applyFill="1" applyBorder="1" applyAlignment="1" applyProtection="1">
      <alignment horizontal="left" vertical="center" indent="1"/>
      <protection hidden="1"/>
    </xf>
    <xf numFmtId="0" fontId="6" fillId="10" borderId="16" xfId="0" applyFont="1" applyFill="1" applyBorder="1" applyAlignment="1" applyProtection="1">
      <alignment horizontal="left" vertical="center" indent="1"/>
      <protection hidden="1"/>
    </xf>
    <xf numFmtId="0" fontId="6" fillId="10" borderId="3" xfId="0" applyFont="1" applyFill="1" applyBorder="1" applyAlignment="1" applyProtection="1">
      <alignment horizontal="center" vertical="center"/>
      <protection hidden="1"/>
    </xf>
    <xf numFmtId="0" fontId="6" fillId="10" borderId="4" xfId="0" applyFont="1" applyFill="1" applyBorder="1" applyAlignment="1" applyProtection="1">
      <alignment horizontal="center" vertical="center"/>
      <protection hidden="1"/>
    </xf>
    <xf numFmtId="0" fontId="6" fillId="10" borderId="0" xfId="0" applyFont="1" applyFill="1" applyBorder="1" applyAlignment="1" applyProtection="1">
      <alignment horizontal="center" vertical="center"/>
      <protection hidden="1"/>
    </xf>
    <xf numFmtId="0" fontId="6" fillId="10" borderId="14" xfId="0" applyFont="1" applyFill="1" applyBorder="1" applyAlignment="1" applyProtection="1">
      <alignment horizontal="center" vertical="center"/>
      <protection hidden="1"/>
    </xf>
    <xf numFmtId="0" fontId="6" fillId="10" borderId="5" xfId="0" applyFont="1" applyFill="1" applyBorder="1" applyAlignment="1" applyProtection="1">
      <alignment horizontal="center" vertical="center"/>
      <protection hidden="1"/>
    </xf>
    <xf numFmtId="0" fontId="6" fillId="10" borderId="15" xfId="0" applyFont="1" applyFill="1" applyBorder="1" applyAlignment="1" applyProtection="1">
      <alignment horizontal="center" vertical="center"/>
      <protection hidden="1"/>
    </xf>
    <xf numFmtId="0" fontId="6" fillId="10" borderId="16" xfId="0" applyFont="1" applyFill="1" applyBorder="1" applyAlignment="1" applyProtection="1">
      <alignment horizontal="center" vertical="center"/>
      <protection hidden="1"/>
    </xf>
    <xf numFmtId="0" fontId="58" fillId="10" borderId="1" xfId="0" applyFont="1" applyFill="1" applyBorder="1" applyAlignment="1" applyProtection="1">
      <alignment horizontal="center" vertical="center"/>
      <protection hidden="1"/>
    </xf>
    <xf numFmtId="0" fontId="6" fillId="10" borderId="2" xfId="0" applyFont="1" applyFill="1" applyBorder="1" applyAlignment="1" applyProtection="1">
      <alignment horizontal="center" vertical="center" textRotation="90"/>
      <protection hidden="1"/>
    </xf>
    <xf numFmtId="0" fontId="6" fillId="10" borderId="8" xfId="0" applyFont="1" applyFill="1" applyBorder="1" applyAlignment="1" applyProtection="1">
      <alignment horizontal="center" vertical="center" textRotation="90"/>
      <protection hidden="1"/>
    </xf>
    <xf numFmtId="0" fontId="6" fillId="10" borderId="1" xfId="0" applyFont="1" applyFill="1" applyBorder="1" applyAlignment="1" applyProtection="1">
      <alignment horizontal="center" vertical="center" textRotation="90"/>
      <protection hidden="1"/>
    </xf>
    <xf numFmtId="0" fontId="6" fillId="10" borderId="2" xfId="0" applyFont="1" applyFill="1" applyBorder="1" applyAlignment="1" applyProtection="1">
      <alignment horizontal="center" vertical="center" textRotation="90" wrapText="1"/>
      <protection hidden="1"/>
    </xf>
    <xf numFmtId="0" fontId="6" fillId="10" borderId="8" xfId="0" applyFont="1" applyFill="1" applyBorder="1" applyAlignment="1" applyProtection="1">
      <alignment horizontal="center" vertical="center" textRotation="90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9" fillId="10" borderId="1" xfId="0" applyFont="1" applyFill="1" applyBorder="1" applyAlignment="1" applyProtection="1">
      <alignment horizontal="left" vertical="center"/>
      <protection hidden="1"/>
    </xf>
    <xf numFmtId="0" fontId="6" fillId="10" borderId="7" xfId="0" applyFont="1" applyFill="1" applyBorder="1" applyAlignment="1" applyProtection="1">
      <alignment horizontal="center" vertical="center" textRotation="90" wrapText="1"/>
      <protection hidden="1"/>
    </xf>
    <xf numFmtId="0" fontId="31" fillId="10" borderId="11" xfId="0" applyFont="1" applyFill="1" applyBorder="1" applyAlignment="1" applyProtection="1">
      <alignment horizontal="center" vertical="center"/>
      <protection hidden="1"/>
    </xf>
    <xf numFmtId="0" fontId="31" fillId="10" borderId="12" xfId="0" applyFont="1" applyFill="1" applyBorder="1" applyAlignment="1" applyProtection="1">
      <alignment horizontal="center" vertical="center"/>
      <protection hidden="1"/>
    </xf>
    <xf numFmtId="0" fontId="31" fillId="10" borderId="13" xfId="0" applyFont="1" applyFill="1" applyBorder="1" applyAlignment="1" applyProtection="1">
      <alignment horizontal="center" vertical="center"/>
      <protection hidden="1"/>
    </xf>
    <xf numFmtId="0" fontId="20" fillId="10" borderId="11" xfId="0" applyFont="1" applyFill="1" applyBorder="1" applyAlignment="1" applyProtection="1">
      <alignment horizontal="center" vertical="center"/>
      <protection hidden="1"/>
    </xf>
    <xf numFmtId="0" fontId="20" fillId="10" borderId="13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3" fillId="0" borderId="1" xfId="0" applyFont="1" applyFill="1" applyBorder="1" applyAlignment="1" applyProtection="1">
      <alignment horizontal="center" vertical="center" textRotation="90"/>
      <protection hidden="1"/>
    </xf>
    <xf numFmtId="0" fontId="6" fillId="0" borderId="11" xfId="0" applyFont="1" applyFill="1" applyBorder="1" applyAlignment="1" applyProtection="1">
      <alignment horizontal="center" vertical="center"/>
      <protection hidden="1"/>
    </xf>
    <xf numFmtId="0" fontId="6" fillId="0" borderId="12" xfId="0" applyFont="1" applyFill="1" applyBorder="1" applyAlignment="1" applyProtection="1">
      <alignment horizontal="center" vertical="center"/>
      <protection hidden="1"/>
    </xf>
    <xf numFmtId="0" fontId="6" fillId="0" borderId="13" xfId="0" applyFont="1" applyFill="1" applyBorder="1" applyAlignment="1" applyProtection="1">
      <alignment horizontal="center" vertical="center"/>
      <protection hidden="1"/>
    </xf>
    <xf numFmtId="0" fontId="6" fillId="0" borderId="11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Fill="1" applyBorder="1" applyAlignment="1" applyProtection="1">
      <alignment horizontal="center" vertical="center" wrapText="1"/>
      <protection hidden="1"/>
    </xf>
    <xf numFmtId="0" fontId="6" fillId="0" borderId="13" xfId="0" applyFont="1" applyFill="1" applyBorder="1" applyAlignment="1" applyProtection="1">
      <alignment horizontal="center" vertical="center" wrapText="1"/>
      <protection hidden="1"/>
    </xf>
    <xf numFmtId="0" fontId="57" fillId="0" borderId="11" xfId="0" applyFont="1" applyFill="1" applyBorder="1" applyAlignment="1" applyProtection="1">
      <alignment horizontal="center" vertical="center" wrapText="1"/>
      <protection hidden="1"/>
    </xf>
    <xf numFmtId="0" fontId="57" fillId="0" borderId="12" xfId="0" applyFont="1" applyFill="1" applyBorder="1" applyAlignment="1" applyProtection="1">
      <alignment horizontal="center" vertical="center" wrapText="1"/>
      <protection hidden="1"/>
    </xf>
    <xf numFmtId="0" fontId="57" fillId="0" borderId="13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Fill="1" applyBorder="1" applyAlignment="1" applyProtection="1">
      <alignment horizontal="center" vertical="center" wrapText="1"/>
      <protection hidden="1"/>
    </xf>
    <xf numFmtId="0" fontId="44" fillId="0" borderId="11" xfId="0" applyFont="1" applyFill="1" applyBorder="1" applyAlignment="1" applyProtection="1">
      <alignment horizontal="center" vertical="center"/>
      <protection hidden="1"/>
    </xf>
    <xf numFmtId="0" fontId="44" fillId="0" borderId="12" xfId="0" applyFont="1" applyFill="1" applyBorder="1" applyAlignment="1" applyProtection="1">
      <alignment horizontal="center" vertical="center"/>
      <protection hidden="1"/>
    </xf>
    <xf numFmtId="0" fontId="44" fillId="0" borderId="13" xfId="0" applyFont="1" applyFill="1" applyBorder="1" applyAlignment="1" applyProtection="1">
      <alignment horizontal="center" vertical="center"/>
      <protection hidden="1"/>
    </xf>
    <xf numFmtId="0" fontId="57" fillId="0" borderId="12" xfId="0" applyFont="1" applyFill="1" applyBorder="1" applyAlignment="1" applyProtection="1">
      <alignment horizontal="center" vertical="center"/>
      <protection hidden="1"/>
    </xf>
    <xf numFmtId="0" fontId="57" fillId="0" borderId="13" xfId="0" applyFont="1" applyFill="1" applyBorder="1" applyAlignment="1" applyProtection="1">
      <alignment horizontal="center" vertical="center"/>
      <protection hidden="1"/>
    </xf>
    <xf numFmtId="0" fontId="20" fillId="0" borderId="2" xfId="0" applyFont="1" applyFill="1" applyBorder="1" applyAlignment="1" applyProtection="1">
      <alignment horizontal="center" vertical="center" wrapText="1"/>
      <protection hidden="1"/>
    </xf>
    <xf numFmtId="0" fontId="20" fillId="0" borderId="8" xfId="0" applyFont="1" applyFill="1" applyBorder="1" applyAlignment="1" applyProtection="1">
      <alignment horizontal="center" vertical="center" wrapText="1"/>
      <protection hidden="1"/>
    </xf>
    <xf numFmtId="0" fontId="20" fillId="0" borderId="7" xfId="0" applyFont="1" applyFill="1" applyBorder="1" applyAlignment="1" applyProtection="1">
      <alignment horizontal="center" vertical="center" wrapText="1"/>
      <protection hidden="1"/>
    </xf>
    <xf numFmtId="0" fontId="44" fillId="0" borderId="11" xfId="0" applyFont="1" applyFill="1" applyBorder="1" applyAlignment="1" applyProtection="1">
      <alignment horizontal="center" vertical="center" wrapText="1"/>
      <protection hidden="1"/>
    </xf>
    <xf numFmtId="0" fontId="44" fillId="0" borderId="12" xfId="0" applyFont="1" applyFill="1" applyBorder="1" applyAlignment="1" applyProtection="1">
      <alignment horizontal="center" vertical="center" wrapText="1"/>
      <protection hidden="1"/>
    </xf>
    <xf numFmtId="0" fontId="44" fillId="0" borderId="1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31" fillId="0" borderId="11" xfId="0" applyFont="1" applyFill="1" applyBorder="1" applyAlignment="1" applyProtection="1">
      <alignment horizontal="right" vertical="center" indent="1"/>
      <protection hidden="1"/>
    </xf>
    <xf numFmtId="0" fontId="31" fillId="0" borderId="13" xfId="0" applyFont="1" applyFill="1" applyBorder="1" applyAlignment="1" applyProtection="1">
      <alignment horizontal="right" vertical="center" indent="1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 wrapText="1" shrinkToFit="1"/>
      <protection hidden="1"/>
    </xf>
    <xf numFmtId="0" fontId="15" fillId="2" borderId="0" xfId="0" applyFont="1" applyFill="1" applyAlignment="1" applyProtection="1">
      <alignment horizontal="center" vertical="center" shrinkToFit="1"/>
      <protection hidden="1"/>
    </xf>
    <xf numFmtId="0" fontId="3" fillId="2" borderId="1" xfId="0" applyFont="1" applyFill="1" applyBorder="1" applyAlignment="1" applyProtection="1">
      <alignment horizontal="center" vertical="center" shrinkToFit="1"/>
      <protection hidden="1"/>
    </xf>
    <xf numFmtId="0" fontId="9" fillId="0" borderId="11" xfId="0" applyFont="1" applyFill="1" applyBorder="1" applyAlignment="1" applyProtection="1">
      <alignment horizontal="left" vertical="center"/>
      <protection hidden="1"/>
    </xf>
    <xf numFmtId="0" fontId="9" fillId="0" borderId="12" xfId="0" applyFont="1" applyFill="1" applyBorder="1" applyAlignment="1" applyProtection="1">
      <alignment horizontal="left"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44" fillId="0" borderId="2" xfId="0" applyFont="1" applyFill="1" applyBorder="1" applyAlignment="1" applyProtection="1">
      <alignment horizontal="center" vertical="center" wrapText="1"/>
      <protection hidden="1"/>
    </xf>
    <xf numFmtId="0" fontId="44" fillId="0" borderId="8" xfId="0" applyFont="1" applyFill="1" applyBorder="1" applyAlignment="1" applyProtection="1">
      <alignment horizontal="center" vertical="center" wrapText="1"/>
      <protection hidden="1"/>
    </xf>
    <xf numFmtId="0" fontId="44" fillId="0" borderId="7" xfId="0" applyFont="1" applyFill="1" applyBorder="1" applyAlignment="1" applyProtection="1">
      <alignment horizontal="center" vertical="center" wrapText="1"/>
      <protection hidden="1"/>
    </xf>
    <xf numFmtId="0" fontId="44" fillId="0" borderId="3" xfId="0" applyFont="1" applyFill="1" applyBorder="1" applyAlignment="1" applyProtection="1">
      <alignment horizontal="center" vertical="center"/>
      <protection hidden="1"/>
    </xf>
    <xf numFmtId="0" fontId="44" fillId="0" borderId="10" xfId="0" applyFont="1" applyFill="1" applyBorder="1" applyAlignment="1" applyProtection="1">
      <alignment horizontal="center" vertical="center"/>
      <protection hidden="1"/>
    </xf>
    <xf numFmtId="0" fontId="44" fillId="0" borderId="4" xfId="0" applyFont="1" applyFill="1" applyBorder="1" applyAlignment="1" applyProtection="1">
      <alignment horizontal="center" vertical="center"/>
      <protection hidden="1"/>
    </xf>
    <xf numFmtId="0" fontId="44" fillId="0" borderId="0" xfId="0" applyFont="1" applyFill="1" applyBorder="1" applyAlignment="1" applyProtection="1">
      <alignment horizontal="center" vertical="center"/>
      <protection hidden="1"/>
    </xf>
    <xf numFmtId="0" fontId="44" fillId="0" borderId="2" xfId="0" applyFont="1" applyFill="1" applyBorder="1" applyAlignment="1" applyProtection="1">
      <alignment horizontal="center" vertical="center" textRotation="90" wrapText="1"/>
      <protection hidden="1"/>
    </xf>
    <xf numFmtId="0" fontId="44" fillId="0" borderId="8" xfId="0" applyFont="1" applyFill="1" applyBorder="1" applyAlignment="1" applyProtection="1">
      <alignment horizontal="center" vertical="center" textRotation="90" wrapText="1"/>
      <protection hidden="1"/>
    </xf>
    <xf numFmtId="0" fontId="44" fillId="0" borderId="1" xfId="0" applyFont="1" applyFill="1" applyBorder="1" applyAlignment="1" applyProtection="1">
      <alignment horizontal="center" vertical="center" textRotation="90" wrapText="1"/>
      <protection hidden="1"/>
    </xf>
    <xf numFmtId="0" fontId="44" fillId="0" borderId="2" xfId="0" applyFont="1" applyFill="1" applyBorder="1" applyAlignment="1" applyProtection="1">
      <alignment horizontal="center" vertical="center" textRotation="90"/>
      <protection hidden="1"/>
    </xf>
    <xf numFmtId="0" fontId="44" fillId="0" borderId="8" xfId="0" applyFont="1" applyFill="1" applyBorder="1" applyAlignment="1" applyProtection="1">
      <alignment horizontal="center" vertical="center" textRotation="90"/>
      <protection hidden="1"/>
    </xf>
    <xf numFmtId="0" fontId="6" fillId="0" borderId="2" xfId="0" applyFont="1" applyFill="1" applyBorder="1" applyAlignment="1" applyProtection="1">
      <alignment horizontal="center" vertical="center" wrapText="1"/>
      <protection hidden="1"/>
    </xf>
    <xf numFmtId="0" fontId="6" fillId="0" borderId="8" xfId="0" applyFont="1" applyFill="1" applyBorder="1" applyAlignment="1" applyProtection="1">
      <alignment horizontal="center" vertical="center" wrapText="1"/>
      <protection hidden="1"/>
    </xf>
    <xf numFmtId="0" fontId="6" fillId="0" borderId="7" xfId="0" applyFont="1" applyFill="1" applyBorder="1" applyAlignment="1" applyProtection="1">
      <alignment horizontal="center" vertical="center" wrapText="1"/>
      <protection hidden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6" fillId="0" borderId="10" xfId="0" applyFont="1" applyFill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0" fontId="6" fillId="0" borderId="15" xfId="0" applyFont="1" applyFill="1" applyBorder="1" applyAlignment="1" applyProtection="1">
      <alignment horizontal="center" vertical="center"/>
      <protection hidden="1"/>
    </xf>
    <xf numFmtId="0" fontId="31" fillId="0" borderId="2" xfId="0" applyFont="1" applyFill="1" applyBorder="1" applyAlignment="1" applyProtection="1">
      <alignment horizontal="center" vertical="center" textRotation="90" wrapText="1"/>
      <protection hidden="1"/>
    </xf>
    <xf numFmtId="0" fontId="31" fillId="0" borderId="8" xfId="0" applyFont="1" applyFill="1" applyBorder="1" applyAlignment="1" applyProtection="1">
      <alignment horizontal="center" vertical="center" textRotation="90" wrapText="1"/>
      <protection hidden="1"/>
    </xf>
    <xf numFmtId="0" fontId="31" fillId="0" borderId="7" xfId="0" applyFont="1" applyFill="1" applyBorder="1" applyAlignment="1" applyProtection="1">
      <alignment horizontal="center" vertical="center" textRotation="90" wrapText="1"/>
      <protection hidden="1"/>
    </xf>
    <xf numFmtId="0" fontId="31" fillId="0" borderId="1" xfId="0" applyFont="1" applyFill="1" applyBorder="1" applyAlignment="1" applyProtection="1">
      <alignment horizontal="center" vertical="center" textRotation="90"/>
      <protection hidden="1"/>
    </xf>
    <xf numFmtId="0" fontId="31" fillId="0" borderId="11" xfId="0" applyFont="1" applyFill="1" applyBorder="1" applyAlignment="1" applyProtection="1">
      <alignment horizontal="center" vertical="center"/>
      <protection hidden="1"/>
    </xf>
    <xf numFmtId="0" fontId="31" fillId="0" borderId="12" xfId="0" applyFont="1" applyFill="1" applyBorder="1" applyAlignment="1" applyProtection="1">
      <alignment horizontal="center" vertical="center"/>
      <protection hidden="1"/>
    </xf>
    <xf numFmtId="0" fontId="31" fillId="0" borderId="13" xfId="0" applyFont="1" applyFill="1" applyBorder="1" applyAlignment="1" applyProtection="1">
      <alignment horizontal="center" vertical="center"/>
      <protection hidden="1"/>
    </xf>
    <xf numFmtId="0" fontId="20" fillId="0" borderId="11" xfId="0" applyFont="1" applyFill="1" applyBorder="1" applyAlignment="1" applyProtection="1">
      <alignment horizontal="center" vertical="center"/>
      <protection hidden="1"/>
    </xf>
    <xf numFmtId="0" fontId="20" fillId="0" borderId="13" xfId="0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left" vertical="center"/>
      <protection hidden="1"/>
    </xf>
    <xf numFmtId="0" fontId="21" fillId="23" borderId="23" xfId="3" applyFont="1" applyFill="1" applyBorder="1" applyAlignment="1" applyProtection="1">
      <alignment horizontal="center" vertical="center" wrapText="1"/>
      <protection locked="0" hidden="1"/>
    </xf>
    <xf numFmtId="0" fontId="21" fillId="23" borderId="19" xfId="3" applyFont="1" applyFill="1" applyBorder="1" applyAlignment="1" applyProtection="1">
      <alignment horizontal="center" vertical="center" wrapText="1"/>
      <protection locked="0" hidden="1"/>
    </xf>
    <xf numFmtId="0" fontId="21" fillId="23" borderId="21" xfId="3" applyFont="1" applyFill="1" applyBorder="1" applyAlignment="1" applyProtection="1">
      <alignment horizontal="center" vertical="center" wrapText="1"/>
      <protection locked="0" hidden="1"/>
    </xf>
    <xf numFmtId="0" fontId="21" fillId="23" borderId="20" xfId="3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Fill="1" applyBorder="1" applyAlignment="1" applyProtection="1">
      <alignment horizontal="center" vertical="center" textRotation="90" wrapText="1"/>
      <protection hidden="1"/>
    </xf>
    <xf numFmtId="0" fontId="2" fillId="0" borderId="0" xfId="0" applyFont="1" applyFill="1" applyBorder="1" applyAlignment="1" applyProtection="1">
      <alignment horizontal="center" vertical="center" textRotation="90" wrapText="1"/>
    </xf>
    <xf numFmtId="0" fontId="11" fillId="7" borderId="4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3" fillId="12" borderId="11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</cellXfs>
  <cellStyles count="4">
    <cellStyle name="Normal 2" xfId="1"/>
    <cellStyle name="Normal 4" xfId="2"/>
    <cellStyle name="ปกติ" xfId="0" builtinId="0"/>
    <cellStyle name="ปกติ 2" xfId="3"/>
  </cellStyles>
  <dxfs count="4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ndense val="0"/>
        <extend val="0"/>
        <color rgb="FF9C0006"/>
      </font>
    </dxf>
    <dxf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FFFF66"/>
      <color rgb="FFDD11C0"/>
      <color rgb="FFE00EA9"/>
      <color rgb="FFEE00B0"/>
      <color rgb="FFFF4FD1"/>
      <color rgb="FFFFFF99"/>
      <color rgb="FFCC0099"/>
      <color rgb="FFFF25C6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800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สรุปผลการเรียนจำแนกตามระดับผลการเรียน </a:t>
            </a:r>
          </a:p>
        </c:rich>
      </c:tx>
      <c:layout>
        <c:manualLayout>
          <c:xMode val="edge"/>
          <c:yMode val="edge"/>
          <c:x val="0.25836521739130436"/>
          <c:y val="2.12992545260915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Pแผนภูมิ!$E$4:$P$4</c:f>
              <c:strCache>
                <c:ptCount val="12"/>
                <c:pt idx="0">
                  <c:v>แผนภูมิสรุปผลการประเมินการเรียนรู้ปลายปี  8  กลุ่มสาระการเรียนรู้ 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Pแผนภูมิ!$E$7:$R$7</c:f>
              <c:strCache>
                <c:ptCount val="14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คอมพิวเตอร์ในชีวิตประจำวัน</c:v>
                </c:pt>
                <c:pt idx="10">
                  <c:v>ภาษาอังกฤษเพื่อการสื่อสาร</c:v>
                </c:pt>
                <c:pt idx="11">
                  <c:v>11</c:v>
                </c:pt>
                <c:pt idx="12">
                  <c:v>22</c:v>
                </c:pt>
                <c:pt idx="13">
                  <c:v>33333</c:v>
                </c:pt>
              </c:strCache>
            </c:strRef>
          </c:cat>
          <c:val>
            <c:numRef>
              <c:f>Pแผนภูมิ!$E$8:$R$8</c:f>
              <c:numCache>
                <c:formatCode>0.00</c:formatCode>
                <c:ptCount val="14"/>
                <c:pt idx="0">
                  <c:v>71.666666666666671</c:v>
                </c:pt>
                <c:pt idx="1">
                  <c:v>61.666666666666664</c:v>
                </c:pt>
                <c:pt idx="2">
                  <c:v>68</c:v>
                </c:pt>
                <c:pt idx="3">
                  <c:v>63.666666666666664</c:v>
                </c:pt>
                <c:pt idx="4">
                  <c:v>71.666666666666671</c:v>
                </c:pt>
                <c:pt idx="5">
                  <c:v>66.666666666666671</c:v>
                </c:pt>
                <c:pt idx="6">
                  <c:v>74.666666666666671</c:v>
                </c:pt>
                <c:pt idx="7">
                  <c:v>66.333333333333329</c:v>
                </c:pt>
                <c:pt idx="8">
                  <c:v>68.333333333333329</c:v>
                </c:pt>
                <c:pt idx="9">
                  <c:v>66.333333333333329</c:v>
                </c:pt>
                <c:pt idx="10">
                  <c:v>72.333333333333329</c:v>
                </c:pt>
                <c:pt idx="11">
                  <c:v>74</c:v>
                </c:pt>
                <c:pt idx="12">
                  <c:v>62</c:v>
                </c:pt>
                <c:pt idx="13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48864"/>
        <c:axId val="293051608"/>
        <c:axId val="0"/>
      </c:bar3DChart>
      <c:catAx>
        <c:axId val="29304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51608"/>
        <c:crosses val="autoZero"/>
        <c:auto val="1"/>
        <c:lblAlgn val="ctr"/>
        <c:lblOffset val="100"/>
        <c:noMultiLvlLbl val="0"/>
      </c:catAx>
      <c:valAx>
        <c:axId val="293051608"/>
        <c:scaling>
          <c:orientation val="minMax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930488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6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สรุปผลการเรียนจำแนกตามระดับผลการเรียน </a:t>
            </a:r>
          </a:p>
        </c:rich>
      </c:tx>
      <c:layout>
        <c:manualLayout>
          <c:xMode val="edge"/>
          <c:yMode val="edge"/>
          <c:x val="0.15398030489155606"/>
          <c:y val="2.6408010213891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Pแผนภูมิ2!$E$4:$I$4</c:f>
              <c:strCache>
                <c:ptCount val="5"/>
                <c:pt idx="0">
                  <c:v>แผนภูมิสรุปผลการประเมิน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Pแผนภูมิ2!$F$10:$I$10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Pแผนภูมิ2!$F$12:$I$12</c:f>
              <c:numCache>
                <c:formatCode>0.00</c:formatCode>
                <c:ptCount val="4"/>
                <c:pt idx="0">
                  <c:v>66.666666666666657</c:v>
                </c:pt>
                <c:pt idx="1">
                  <c:v>33.333333333333329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50040"/>
        <c:axId val="293049648"/>
        <c:axId val="0"/>
      </c:bar3DChart>
      <c:catAx>
        <c:axId val="293050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49648"/>
        <c:crosses val="autoZero"/>
        <c:auto val="1"/>
        <c:lblAlgn val="ctr"/>
        <c:lblOffset val="100"/>
        <c:noMultiLvlLbl val="0"/>
      </c:catAx>
      <c:valAx>
        <c:axId val="293049648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930500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6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สรุปผลการเรียนจำแนกตามระดับผลการเรียน </a:t>
            </a:r>
          </a:p>
        </c:rich>
      </c:tx>
      <c:layout>
        <c:manualLayout>
          <c:xMode val="edge"/>
          <c:yMode val="edge"/>
          <c:x val="0.15398030489155606"/>
          <c:y val="2.6408010213891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Pแผนภูมิ2!$E$4:$I$4</c:f>
              <c:strCache>
                <c:ptCount val="5"/>
                <c:pt idx="0">
                  <c:v>แผนภูมิสรุปผลการประเมิน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Pแผนภูมิ2!$F$27:$I$27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Pแผนภูมิ2!$F$29:$I$29</c:f>
              <c:numCache>
                <c:formatCode>0.00</c:formatCode>
                <c:ptCount val="4"/>
                <c:pt idx="0">
                  <c:v>66.666666666666657</c:v>
                </c:pt>
                <c:pt idx="1">
                  <c:v>33.333333333333329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44552"/>
        <c:axId val="293050432"/>
        <c:axId val="0"/>
      </c:bar3DChart>
      <c:catAx>
        <c:axId val="293044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50432"/>
        <c:crosses val="autoZero"/>
        <c:auto val="1"/>
        <c:lblAlgn val="ctr"/>
        <c:lblOffset val="100"/>
        <c:noMultiLvlLbl val="0"/>
      </c:catAx>
      <c:valAx>
        <c:axId val="293050432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930445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&#3611;&#3619;&#3632;&#3623;&#3633;&#3605;&#3636;!A1"/><Relationship Id="rId13" Type="http://schemas.openxmlformats.org/officeDocument/2006/relationships/hyperlink" Target="#&#3614;&#3605;.1!A1"/><Relationship Id="rId3" Type="http://schemas.openxmlformats.org/officeDocument/2006/relationships/hyperlink" Target="#&#3652;&#3607;&#3618;!A1"/><Relationship Id="rId7" Type="http://schemas.openxmlformats.org/officeDocument/2006/relationships/hyperlink" Target="#&#3626;&#3633;&#3591;&#3588;&#3617;!A1"/><Relationship Id="rId12" Type="http://schemas.openxmlformats.org/officeDocument/2006/relationships/hyperlink" Target="#E&#3614;&#3600;!A1"/><Relationship Id="rId17" Type="http://schemas.openxmlformats.org/officeDocument/2006/relationships/hyperlink" Target="#&#3614;&#3605;.5!A1"/><Relationship Id="rId2" Type="http://schemas.openxmlformats.org/officeDocument/2006/relationships/image" Target="../media/image14.gif"/><Relationship Id="rId16" Type="http://schemas.openxmlformats.org/officeDocument/2006/relationships/hyperlink" Target="#&#3614;&#3605;.4!A1"/><Relationship Id="rId1" Type="http://schemas.openxmlformats.org/officeDocument/2006/relationships/hyperlink" Target="#Menu!A1"/><Relationship Id="rId6" Type="http://schemas.openxmlformats.org/officeDocument/2006/relationships/hyperlink" Target="#&#3623;&#3636;&#3607;&#3618;&#3660;!A1"/><Relationship Id="rId11" Type="http://schemas.openxmlformats.org/officeDocument/2006/relationships/hyperlink" Target="#&#3585;&#3634;&#3619;&#3591;&#3634;&#3609;!A1"/><Relationship Id="rId5" Type="http://schemas.openxmlformats.org/officeDocument/2006/relationships/hyperlink" Target="#&#3588;&#3603;&#3636;&#3605;!A1"/><Relationship Id="rId15" Type="http://schemas.openxmlformats.org/officeDocument/2006/relationships/hyperlink" Target="#&#3614;&#3605;.3!A1"/><Relationship Id="rId10" Type="http://schemas.openxmlformats.org/officeDocument/2006/relationships/hyperlink" Target="#&#3624;&#3636;&#3621;&#3611;&#3632;!A1"/><Relationship Id="rId4" Type="http://schemas.openxmlformats.org/officeDocument/2006/relationships/image" Target="../media/image6.gif"/><Relationship Id="rId9" Type="http://schemas.openxmlformats.org/officeDocument/2006/relationships/hyperlink" Target="#&#3626;&#3640;&#3586;&#3624;&#3638;&#3585;&#3625;&#3634;!A1"/><Relationship Id="rId14" Type="http://schemas.openxmlformats.org/officeDocument/2006/relationships/hyperlink" Target="#&#3614;&#3605;.2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40;&#3603;&#3621;&#3633;&#3585;&#3625;&#3603;&#3632;!A1"/><Relationship Id="rId13" Type="http://schemas.openxmlformats.org/officeDocument/2006/relationships/hyperlink" Target="#'P&#3588;&#3640;&#3603;&#3621;&#3633;&#3585;&#3625;&#3603;&#3632;&#3631; '!A1"/><Relationship Id="rId18" Type="http://schemas.openxmlformats.org/officeDocument/2006/relationships/hyperlink" Target="#&#3611;&#3614;.6!A1"/><Relationship Id="rId26" Type="http://schemas.openxmlformats.org/officeDocument/2006/relationships/image" Target="../media/image11.png"/><Relationship Id="rId3" Type="http://schemas.openxmlformats.org/officeDocument/2006/relationships/hyperlink" Target="#&#3586;&#3657;&#3629;&#3617;&#3641;&#3621;&#3614;&#3639;&#3657;&#3609;&#3600;&#3634;&#3609;!A1"/><Relationship Id="rId21" Type="http://schemas.openxmlformats.org/officeDocument/2006/relationships/hyperlink" Target="#&#3588;&#3635;&#3629;&#3608;&#3636;&#3610;&#3634;&#3618;&#3588;&#3640;&#3603;&#3621;&#3633;&#3585;&#3625;&#3603;&#3632;!A1"/><Relationship Id="rId7" Type="http://schemas.openxmlformats.org/officeDocument/2006/relationships/hyperlink" Target="#&#3614;&#3588;!A1"/><Relationship Id="rId12" Type="http://schemas.openxmlformats.org/officeDocument/2006/relationships/hyperlink" Target="#&#3652;&#3607;&#3618;!A1"/><Relationship Id="rId17" Type="http://schemas.openxmlformats.org/officeDocument/2006/relationships/hyperlink" Target="#P&#3626;&#3619;&#3640;&#3611;&#3611;&#3621;&#3634;&#3618;&#3611;&#3637;1!A1"/><Relationship Id="rId25" Type="http://schemas.openxmlformats.org/officeDocument/2006/relationships/image" Target="../media/image10.png"/><Relationship Id="rId2" Type="http://schemas.openxmlformats.org/officeDocument/2006/relationships/image" Target="../media/image4.png"/><Relationship Id="rId16" Type="http://schemas.openxmlformats.org/officeDocument/2006/relationships/image" Target="../media/image6.gif"/><Relationship Id="rId20" Type="http://schemas.openxmlformats.org/officeDocument/2006/relationships/hyperlink" Target="#'P&#3614;&#3633;&#3602;&#3609;&#3634;&#3612;&#3641;&#3657;&#3648;&#3619;&#3637;&#3618;&#3609; '!A1"/><Relationship Id="rId1" Type="http://schemas.openxmlformats.org/officeDocument/2006/relationships/image" Target="../media/image3.gif"/><Relationship Id="rId6" Type="http://schemas.openxmlformats.org/officeDocument/2006/relationships/hyperlink" Target="#&#3585;&#3635;&#3627;&#3609;&#3604;&#3619;&#3634;&#3618;&#3623;&#3636;&#3594;&#3634;!A1"/><Relationship Id="rId11" Type="http://schemas.openxmlformats.org/officeDocument/2006/relationships/hyperlink" Target="#P&#3585;&#3634;&#3619;&#3629;&#3656;&#3634;&#3609;!A1"/><Relationship Id="rId24" Type="http://schemas.openxmlformats.org/officeDocument/2006/relationships/image" Target="../media/image9.gif"/><Relationship Id="rId5" Type="http://schemas.openxmlformats.org/officeDocument/2006/relationships/hyperlink" Target="#&#3586;&#3657;&#3629;&#3617;&#3641;&#3621;&#3609;&#3619;.1!A1"/><Relationship Id="rId15" Type="http://schemas.openxmlformats.org/officeDocument/2006/relationships/hyperlink" Target="#&#3611;&#3614;5!A1"/><Relationship Id="rId23" Type="http://schemas.openxmlformats.org/officeDocument/2006/relationships/image" Target="../media/image8.gif"/><Relationship Id="rId28" Type="http://schemas.openxmlformats.org/officeDocument/2006/relationships/image" Target="../media/image13.png"/><Relationship Id="rId10" Type="http://schemas.openxmlformats.org/officeDocument/2006/relationships/hyperlink" Target="#&#3586;&#3657;&#3629;&#3617;&#3641;&#3621;&#3609;&#3619;.2!A1"/><Relationship Id="rId19" Type="http://schemas.openxmlformats.org/officeDocument/2006/relationships/hyperlink" Target="#&#3614;&#3633;&#3602;&#3609;&#3634;&#3612;&#3641;&#3657;&#3648;&#3619;&#3637;&#3618;&#3609;!A1"/><Relationship Id="rId4" Type="http://schemas.openxmlformats.org/officeDocument/2006/relationships/image" Target="../media/image5.png"/><Relationship Id="rId9" Type="http://schemas.openxmlformats.org/officeDocument/2006/relationships/hyperlink" Target="#&#3585;&#3634;&#3619;&#3629;&#3656;&#3634;&#3609;!A1"/><Relationship Id="rId14" Type="http://schemas.openxmlformats.org/officeDocument/2006/relationships/hyperlink" Target="#P&#3649;&#3612;&#3609;&#3616;&#3641;&#3617;&#3636;!A1"/><Relationship Id="rId22" Type="http://schemas.openxmlformats.org/officeDocument/2006/relationships/image" Target="../media/image7.png"/><Relationship Id="rId27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19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gif"/><Relationship Id="rId7" Type="http://schemas.openxmlformats.org/officeDocument/2006/relationships/image" Target="../media/image15.jpg"/><Relationship Id="rId2" Type="http://schemas.openxmlformats.org/officeDocument/2006/relationships/image" Target="../media/image8.gif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5" Type="http://schemas.openxmlformats.org/officeDocument/2006/relationships/image" Target="../media/image14.gif"/><Relationship Id="rId4" Type="http://schemas.openxmlformats.org/officeDocument/2006/relationships/hyperlink" Target="#Menu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17;&#3641;&#3621;&#3609;&#3619;.2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5" Type="http://schemas.openxmlformats.org/officeDocument/2006/relationships/image" Target="../media/image17.gif"/><Relationship Id="rId4" Type="http://schemas.openxmlformats.org/officeDocument/2006/relationships/image" Target="../media/image16.gi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11;&#3621;&#3634;&#3618;&#3611;&#3637;2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hyperlink" Target="#P&#3626;&#3619;&#3640;&#3611;&#3611;&#3621;&#3634;&#3618;&#3611;&#3637;3!A1"/><Relationship Id="rId4" Type="http://schemas.openxmlformats.org/officeDocument/2006/relationships/image" Target="../media/image6.gi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11;&#3621;&#3634;&#3618;&#3611;&#3637;1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hyperlink" Target="#P&#3626;&#3619;&#3640;&#3611;&#3611;&#3621;&#3634;&#3618;&#3611;&#3637;3!A1"/><Relationship Id="rId4" Type="http://schemas.openxmlformats.org/officeDocument/2006/relationships/image" Target="../media/image6.gif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11;&#3621;&#3634;&#3618;&#3611;&#3637;4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48;&#3585;&#3619;&#3604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49;&#3618;&#3585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6.gi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21.png"/><Relationship Id="rId1" Type="http://schemas.openxmlformats.org/officeDocument/2006/relationships/chart" Target="../charts/chart1.xml"/><Relationship Id="rId6" Type="http://schemas.openxmlformats.org/officeDocument/2006/relationships/image" Target="../media/image6.gif"/><Relationship Id="rId5" Type="http://schemas.openxmlformats.org/officeDocument/2006/relationships/hyperlink" Target="#P&#3649;&#3612;&#3609;&#3616;&#3641;&#3617;&#3636;2!A1"/><Relationship Id="rId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17;&#3641;&#3621;&#3609;&#3619;.3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20.png"/><Relationship Id="rId4" Type="http://schemas.openxmlformats.org/officeDocument/2006/relationships/hyperlink" Target="#Menu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3619;&#3641;&#3611;&#3649;&#3610;&#3610;&#3619;&#3634;&#3618;&#3591;&#3634;&#3609;!A1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4" Type="http://schemas.openxmlformats.org/officeDocument/2006/relationships/image" Target="../media/image22.gif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17;&#3641;&#3621;&#3609;&#3619;.4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466724</xdr:colOff>
      <xdr:row>28</xdr:row>
      <xdr:rowOff>28575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811124" cy="509587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23</xdr:row>
      <xdr:rowOff>133351</xdr:rowOff>
    </xdr:from>
    <xdr:to>
      <xdr:col>10</xdr:col>
      <xdr:colOff>95250</xdr:colOff>
      <xdr:row>27</xdr:row>
      <xdr:rowOff>177165</xdr:rowOff>
    </xdr:to>
    <xdr:pic>
      <xdr:nvPicPr>
        <xdr:cNvPr id="4" name="รูปภาพ 3">
          <a:hlinkClick xmlns:r="http://schemas.openxmlformats.org/officeDocument/2006/relationships" r:id="rId2" tooltip="เข้าระบบ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4295776"/>
          <a:ext cx="1381125" cy="767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</xdr:row>
      <xdr:rowOff>74187</xdr:rowOff>
    </xdr:from>
    <xdr:to>
      <xdr:col>9</xdr:col>
      <xdr:colOff>66675</xdr:colOff>
      <xdr:row>3</xdr:row>
      <xdr:rowOff>638176</xdr:rowOff>
    </xdr:to>
    <xdr:grpSp>
      <xdr:nvGrpSpPr>
        <xdr:cNvPr id="2" name="กลุ่ม 1"/>
        <xdr:cNvGrpSpPr/>
      </xdr:nvGrpSpPr>
      <xdr:grpSpPr>
        <a:xfrm>
          <a:off x="5295900" y="731412"/>
          <a:ext cx="2724150" cy="563989"/>
          <a:chOff x="3429000" y="104095"/>
          <a:chExt cx="2771776" cy="715055"/>
        </a:xfrm>
      </xdr:grpSpPr>
      <xdr:sp macro="" textlink="">
        <xdr:nvSpPr>
          <xdr:cNvPr id="3" name="สี่เหลี่ยมผืนผ้ามุมมน 2"/>
          <xdr:cNvSpPr/>
        </xdr:nvSpPr>
        <xdr:spPr>
          <a:xfrm>
            <a:off x="3429000" y="142875"/>
            <a:ext cx="2771776" cy="676275"/>
          </a:xfrm>
          <a:prstGeom prst="roundRect">
            <a:avLst/>
          </a:prstGeom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1">
            <a:schemeClr val="accent1"/>
          </a:lnRef>
          <a:fillRef idx="2">
            <a:schemeClr val="accent1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th-TH" sz="3200"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  <xdr:sp macro="" textlink="">
        <xdr:nvSpPr>
          <xdr:cNvPr id="4" name="กล่องข้อความ 3"/>
          <xdr:cNvSpPr txBox="1"/>
        </xdr:nvSpPr>
        <xdr:spPr>
          <a:xfrm>
            <a:off x="3571874" y="104095"/>
            <a:ext cx="2476501" cy="656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72000" rtlCol="0" anchor="t">
            <a:noAutofit/>
          </a:bodyPr>
          <a:lstStyle/>
          <a:p>
            <a:pPr algn="ctr"/>
            <a:r>
              <a:rPr lang="th-TH" sz="3200" b="1">
                <a:latin typeface="TH Chakra Petch" panose="02000506000000020004" pitchFamily="2" charset="-34"/>
                <a:cs typeface="TH Chakra Petch" panose="02000506000000020004" pitchFamily="2" charset="-34"/>
              </a:rPr>
              <a:t>โครงสร้างรายวิชา</a:t>
            </a:r>
          </a:p>
        </xdr:txBody>
      </xdr:sp>
    </xdr:grpSp>
    <xdr:clientData/>
  </xdr:twoCellAnchor>
  <xdr:twoCellAnchor>
    <xdr:from>
      <xdr:col>0</xdr:col>
      <xdr:colOff>161925</xdr:colOff>
      <xdr:row>3</xdr:row>
      <xdr:rowOff>1038226</xdr:rowOff>
    </xdr:from>
    <xdr:to>
      <xdr:col>2</xdr:col>
      <xdr:colOff>247649</xdr:colOff>
      <xdr:row>10</xdr:row>
      <xdr:rowOff>133351</xdr:rowOff>
    </xdr:to>
    <xdr:grpSp>
      <xdr:nvGrpSpPr>
        <xdr:cNvPr id="5" name="กลุ่ม 4"/>
        <xdr:cNvGrpSpPr/>
      </xdr:nvGrpSpPr>
      <xdr:grpSpPr>
        <a:xfrm>
          <a:off x="161925" y="1695451"/>
          <a:ext cx="2781299" cy="2009775"/>
          <a:chOff x="247650" y="952501"/>
          <a:chExt cx="1954635" cy="1396047"/>
        </a:xfrm>
      </xdr:grpSpPr>
      <xdr:cxnSp macro="">
        <xdr:nvCxnSpPr>
          <xdr:cNvPr id="6" name="ลูกศรเชื่อมต่อแบบตรง 5"/>
          <xdr:cNvCxnSpPr/>
        </xdr:nvCxnSpPr>
        <xdr:spPr>
          <a:xfrm flipV="1">
            <a:off x="1743075" y="1389179"/>
            <a:ext cx="459210" cy="106246"/>
          </a:xfrm>
          <a:prstGeom prst="straightConnector1">
            <a:avLst/>
          </a:prstGeom>
          <a:ln w="38100">
            <a:solidFill>
              <a:srgbClr val="FF0000"/>
            </a:solidFill>
            <a:tailEnd type="triangl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7" name="กล่องข้อความ 6"/>
          <xdr:cNvSpPr txBox="1"/>
        </xdr:nvSpPr>
        <xdr:spPr>
          <a:xfrm>
            <a:off x="247650" y="952501"/>
            <a:ext cx="1476375" cy="139604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กำหนดรายวิชา</a:t>
            </a:r>
          </a:p>
          <a:p>
            <a:r>
              <a:rPr lang="th-TH" sz="16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ทางเพจได้กรอกตัวอย่างข้อมูลวิชาพื้นฐานไว้ให้</a:t>
            </a:r>
            <a:r>
              <a:rPr lang="th-TH" sz="160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แล้ว  คุณครูสามารถแก้ไขข้อมูลตามโครงสร้างรายวิชาโรงเรียน  </a:t>
            </a:r>
          </a:p>
          <a:p>
            <a:r>
              <a:rPr lang="th-TH" sz="160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* กรอกข้อมูลให้ครบทุกช่อง</a:t>
            </a:r>
          </a:p>
          <a:p>
            <a:r>
              <a:rPr lang="th-TH" sz="160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* ข้อมูลหน้านี้จะลิ้งไปกับทุกชีท</a:t>
            </a:r>
          </a:p>
          <a:p>
            <a:r>
              <a:rPr lang="th-TH" sz="160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* </a:t>
            </a:r>
            <a:r>
              <a:rPr lang="th-TH" sz="1600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ห้ามลบ</a:t>
            </a:r>
            <a:r>
              <a:rPr lang="th-TH" sz="160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แถวหรือคอลัมน์ในตาราง</a:t>
            </a:r>
            <a:endPara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0</xdr:col>
      <xdr:colOff>762000</xdr:colOff>
      <xdr:row>2</xdr:row>
      <xdr:rowOff>28575</xdr:rowOff>
    </xdr:from>
    <xdr:to>
      <xdr:col>0</xdr:col>
      <xdr:colOff>1640709</xdr:colOff>
      <xdr:row>3</xdr:row>
      <xdr:rowOff>696058</xdr:rowOff>
    </xdr:to>
    <xdr:pic>
      <xdr:nvPicPr>
        <xdr:cNvPr id="8" name="รูปภาพ 7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85800"/>
          <a:ext cx="878709" cy="886558"/>
        </a:xfrm>
        <a:prstGeom prst="rect">
          <a:avLst/>
        </a:prstGeom>
      </xdr:spPr>
    </xdr:pic>
    <xdr:clientData/>
  </xdr:twoCellAnchor>
  <xdr:twoCellAnchor>
    <xdr:from>
      <xdr:col>13</xdr:col>
      <xdr:colOff>85725</xdr:colOff>
      <xdr:row>6</xdr:row>
      <xdr:rowOff>17467</xdr:rowOff>
    </xdr:from>
    <xdr:to>
      <xdr:col>13</xdr:col>
      <xdr:colOff>1489725</xdr:colOff>
      <xdr:row>6</xdr:row>
      <xdr:rowOff>305467</xdr:rowOff>
    </xdr:to>
    <xdr:grpSp>
      <xdr:nvGrpSpPr>
        <xdr:cNvPr id="9" name="กลุ่ม 8">
          <a:hlinkClick xmlns:r="http://schemas.openxmlformats.org/officeDocument/2006/relationships" r:id="rId3" tooltip="ภาษาไทย"/>
        </xdr:cNvPr>
        <xdr:cNvGrpSpPr/>
      </xdr:nvGrpSpPr>
      <xdr:grpSpPr>
        <a:xfrm>
          <a:off x="10277475" y="2217742"/>
          <a:ext cx="1404000" cy="288000"/>
          <a:chOff x="10563225" y="123826"/>
          <a:chExt cx="1676400" cy="381000"/>
        </a:xfrm>
      </xdr:grpSpPr>
      <xdr:pic>
        <xdr:nvPicPr>
          <xdr:cNvPr id="10" name="รูปภาพ 9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ภาษาไทย</a:t>
            </a:r>
          </a:p>
        </xdr:txBody>
      </xdr:sp>
    </xdr:grpSp>
    <xdr:clientData/>
  </xdr:twoCellAnchor>
  <xdr:twoCellAnchor>
    <xdr:from>
      <xdr:col>13</xdr:col>
      <xdr:colOff>85725</xdr:colOff>
      <xdr:row>7</xdr:row>
      <xdr:rowOff>11116</xdr:rowOff>
    </xdr:from>
    <xdr:to>
      <xdr:col>13</xdr:col>
      <xdr:colOff>1489725</xdr:colOff>
      <xdr:row>7</xdr:row>
      <xdr:rowOff>299116</xdr:rowOff>
    </xdr:to>
    <xdr:grpSp>
      <xdr:nvGrpSpPr>
        <xdr:cNvPr id="12" name="กลุ่ม 11">
          <a:hlinkClick xmlns:r="http://schemas.openxmlformats.org/officeDocument/2006/relationships" r:id="rId5" tooltip="คณิต"/>
        </xdr:cNvPr>
        <xdr:cNvGrpSpPr/>
      </xdr:nvGrpSpPr>
      <xdr:grpSpPr>
        <a:xfrm>
          <a:off x="10277475" y="2554291"/>
          <a:ext cx="1404000" cy="288000"/>
          <a:chOff x="10563225" y="123826"/>
          <a:chExt cx="1676400" cy="381000"/>
        </a:xfrm>
      </xdr:grpSpPr>
      <xdr:pic>
        <xdr:nvPicPr>
          <xdr:cNvPr id="13" name="รูปภาพ 12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lumMod val="20000"/>
                <a:lumOff val="8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คณิตศาสตร์</a:t>
            </a:r>
          </a:p>
        </xdr:txBody>
      </xdr:sp>
    </xdr:grpSp>
    <xdr:clientData/>
  </xdr:twoCellAnchor>
  <xdr:twoCellAnchor>
    <xdr:from>
      <xdr:col>13</xdr:col>
      <xdr:colOff>85725</xdr:colOff>
      <xdr:row>8</xdr:row>
      <xdr:rowOff>12706</xdr:rowOff>
    </xdr:from>
    <xdr:to>
      <xdr:col>13</xdr:col>
      <xdr:colOff>1489725</xdr:colOff>
      <xdr:row>8</xdr:row>
      <xdr:rowOff>300706</xdr:rowOff>
    </xdr:to>
    <xdr:grpSp>
      <xdr:nvGrpSpPr>
        <xdr:cNvPr id="15" name="กลุ่ม 14">
          <a:hlinkClick xmlns:r="http://schemas.openxmlformats.org/officeDocument/2006/relationships" r:id="rId6" tooltip="วิทย์"/>
        </xdr:cNvPr>
        <xdr:cNvGrpSpPr/>
      </xdr:nvGrpSpPr>
      <xdr:grpSpPr>
        <a:xfrm>
          <a:off x="10277475" y="2898781"/>
          <a:ext cx="1404000" cy="288000"/>
          <a:chOff x="10563225" y="123826"/>
          <a:chExt cx="1676400" cy="381000"/>
        </a:xfrm>
      </xdr:grpSpPr>
      <xdr:pic>
        <xdr:nvPicPr>
          <xdr:cNvPr id="16" name="รูปภาพ 15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วิทยาศาสตร์</a:t>
            </a:r>
          </a:p>
        </xdr:txBody>
      </xdr:sp>
    </xdr:grpSp>
    <xdr:clientData/>
  </xdr:twoCellAnchor>
  <xdr:twoCellAnchor>
    <xdr:from>
      <xdr:col>13</xdr:col>
      <xdr:colOff>85725</xdr:colOff>
      <xdr:row>9</xdr:row>
      <xdr:rowOff>12706</xdr:rowOff>
    </xdr:from>
    <xdr:to>
      <xdr:col>13</xdr:col>
      <xdr:colOff>1489725</xdr:colOff>
      <xdr:row>9</xdr:row>
      <xdr:rowOff>300706</xdr:rowOff>
    </xdr:to>
    <xdr:grpSp>
      <xdr:nvGrpSpPr>
        <xdr:cNvPr id="18" name="กลุ่ม 17">
          <a:hlinkClick xmlns:r="http://schemas.openxmlformats.org/officeDocument/2006/relationships" r:id="rId7" tooltip="สังคม"/>
        </xdr:cNvPr>
        <xdr:cNvGrpSpPr/>
      </xdr:nvGrpSpPr>
      <xdr:grpSpPr>
        <a:xfrm>
          <a:off x="10277475" y="3241681"/>
          <a:ext cx="1404000" cy="288000"/>
          <a:chOff x="10563225" y="123826"/>
          <a:chExt cx="1676400" cy="381000"/>
        </a:xfrm>
      </xdr:grpSpPr>
      <xdr:pic>
        <xdr:nvPicPr>
          <xdr:cNvPr id="19" name="รูปภาพ 18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lumMod val="20000"/>
                <a:lumOff val="8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สังคมศึกษา</a:t>
            </a:r>
          </a:p>
        </xdr:txBody>
      </xdr:sp>
    </xdr:grpSp>
    <xdr:clientData/>
  </xdr:twoCellAnchor>
  <xdr:twoCellAnchor>
    <xdr:from>
      <xdr:col>13</xdr:col>
      <xdr:colOff>85725</xdr:colOff>
      <xdr:row>10</xdr:row>
      <xdr:rowOff>17467</xdr:rowOff>
    </xdr:from>
    <xdr:to>
      <xdr:col>13</xdr:col>
      <xdr:colOff>1489725</xdr:colOff>
      <xdr:row>10</xdr:row>
      <xdr:rowOff>305467</xdr:rowOff>
    </xdr:to>
    <xdr:grpSp>
      <xdr:nvGrpSpPr>
        <xdr:cNvPr id="21" name="กลุ่ม 20">
          <a:hlinkClick xmlns:r="http://schemas.openxmlformats.org/officeDocument/2006/relationships" r:id="rId8" tooltip="ประวัติ"/>
        </xdr:cNvPr>
        <xdr:cNvGrpSpPr/>
      </xdr:nvGrpSpPr>
      <xdr:grpSpPr>
        <a:xfrm>
          <a:off x="10277475" y="3589342"/>
          <a:ext cx="1404000" cy="288000"/>
          <a:chOff x="10563225" y="123826"/>
          <a:chExt cx="1676400" cy="381000"/>
        </a:xfrm>
      </xdr:grpSpPr>
      <xdr:pic>
        <xdr:nvPicPr>
          <xdr:cNvPr id="22" name="รูปภาพ 21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ประวัติศาสตร์</a:t>
            </a:r>
          </a:p>
        </xdr:txBody>
      </xdr:sp>
    </xdr:grpSp>
    <xdr:clientData/>
  </xdr:twoCellAnchor>
  <xdr:twoCellAnchor>
    <xdr:from>
      <xdr:col>13</xdr:col>
      <xdr:colOff>85725</xdr:colOff>
      <xdr:row>11</xdr:row>
      <xdr:rowOff>7942</xdr:rowOff>
    </xdr:from>
    <xdr:to>
      <xdr:col>13</xdr:col>
      <xdr:colOff>1489725</xdr:colOff>
      <xdr:row>11</xdr:row>
      <xdr:rowOff>295942</xdr:rowOff>
    </xdr:to>
    <xdr:grpSp>
      <xdr:nvGrpSpPr>
        <xdr:cNvPr id="24" name="กลุ่ม 23">
          <a:hlinkClick xmlns:r="http://schemas.openxmlformats.org/officeDocument/2006/relationships" r:id="rId9" tooltip="สุขศึกษา"/>
        </xdr:cNvPr>
        <xdr:cNvGrpSpPr/>
      </xdr:nvGrpSpPr>
      <xdr:grpSpPr>
        <a:xfrm>
          <a:off x="10277475" y="3922717"/>
          <a:ext cx="1404000" cy="288000"/>
          <a:chOff x="10563225" y="123826"/>
          <a:chExt cx="1676400" cy="381000"/>
        </a:xfrm>
      </xdr:grpSpPr>
      <xdr:pic>
        <xdr:nvPicPr>
          <xdr:cNvPr id="25" name="รูปภาพ 24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lumMod val="20000"/>
                <a:lumOff val="8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สุขศึกษา</a:t>
            </a:r>
          </a:p>
        </xdr:txBody>
      </xdr:sp>
    </xdr:grpSp>
    <xdr:clientData/>
  </xdr:twoCellAnchor>
  <xdr:twoCellAnchor>
    <xdr:from>
      <xdr:col>13</xdr:col>
      <xdr:colOff>85725</xdr:colOff>
      <xdr:row>12</xdr:row>
      <xdr:rowOff>7942</xdr:rowOff>
    </xdr:from>
    <xdr:to>
      <xdr:col>13</xdr:col>
      <xdr:colOff>1489725</xdr:colOff>
      <xdr:row>12</xdr:row>
      <xdr:rowOff>295942</xdr:rowOff>
    </xdr:to>
    <xdr:grpSp>
      <xdr:nvGrpSpPr>
        <xdr:cNvPr id="27" name="กลุ่ม 26">
          <a:hlinkClick xmlns:r="http://schemas.openxmlformats.org/officeDocument/2006/relationships" r:id="rId10" tooltip="ศิลปะ"/>
        </xdr:cNvPr>
        <xdr:cNvGrpSpPr/>
      </xdr:nvGrpSpPr>
      <xdr:grpSpPr>
        <a:xfrm>
          <a:off x="10277475" y="4265617"/>
          <a:ext cx="1404000" cy="288000"/>
          <a:chOff x="10563225" y="123826"/>
          <a:chExt cx="1676400" cy="381000"/>
        </a:xfrm>
      </xdr:grpSpPr>
      <xdr:pic>
        <xdr:nvPicPr>
          <xdr:cNvPr id="28" name="รูปภาพ 27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ศิลปะ</a:t>
            </a:r>
          </a:p>
        </xdr:txBody>
      </xdr:sp>
    </xdr:grpSp>
    <xdr:clientData/>
  </xdr:twoCellAnchor>
  <xdr:twoCellAnchor>
    <xdr:from>
      <xdr:col>13</xdr:col>
      <xdr:colOff>85725</xdr:colOff>
      <xdr:row>13</xdr:row>
      <xdr:rowOff>17467</xdr:rowOff>
    </xdr:from>
    <xdr:to>
      <xdr:col>13</xdr:col>
      <xdr:colOff>1489725</xdr:colOff>
      <xdr:row>13</xdr:row>
      <xdr:rowOff>305467</xdr:rowOff>
    </xdr:to>
    <xdr:grpSp>
      <xdr:nvGrpSpPr>
        <xdr:cNvPr id="30" name="กลุ่ม 29">
          <a:hlinkClick xmlns:r="http://schemas.openxmlformats.org/officeDocument/2006/relationships" r:id="rId11" tooltip="การงาน"/>
        </xdr:cNvPr>
        <xdr:cNvGrpSpPr/>
      </xdr:nvGrpSpPr>
      <xdr:grpSpPr>
        <a:xfrm>
          <a:off x="10277475" y="4618042"/>
          <a:ext cx="1404000" cy="288000"/>
          <a:chOff x="10563225" y="123826"/>
          <a:chExt cx="1676400" cy="381000"/>
        </a:xfrm>
      </xdr:grpSpPr>
      <xdr:pic>
        <xdr:nvPicPr>
          <xdr:cNvPr id="31" name="รูปภาพ 30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lumMod val="20000"/>
                <a:lumOff val="8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การงานอาชีพ</a:t>
            </a:r>
          </a:p>
        </xdr:txBody>
      </xdr:sp>
    </xdr:grpSp>
    <xdr:clientData/>
  </xdr:twoCellAnchor>
  <xdr:twoCellAnchor>
    <xdr:from>
      <xdr:col>13</xdr:col>
      <xdr:colOff>85725</xdr:colOff>
      <xdr:row>14</xdr:row>
      <xdr:rowOff>17467</xdr:rowOff>
    </xdr:from>
    <xdr:to>
      <xdr:col>13</xdr:col>
      <xdr:colOff>1489725</xdr:colOff>
      <xdr:row>14</xdr:row>
      <xdr:rowOff>305467</xdr:rowOff>
    </xdr:to>
    <xdr:grpSp>
      <xdr:nvGrpSpPr>
        <xdr:cNvPr id="33" name="กลุ่ม 32">
          <a:hlinkClick xmlns:r="http://schemas.openxmlformats.org/officeDocument/2006/relationships" r:id="rId12" tooltip="Eพฐ"/>
        </xdr:cNvPr>
        <xdr:cNvGrpSpPr/>
      </xdr:nvGrpSpPr>
      <xdr:grpSpPr>
        <a:xfrm>
          <a:off x="10277475" y="4960942"/>
          <a:ext cx="1404000" cy="288000"/>
          <a:chOff x="10563225" y="123826"/>
          <a:chExt cx="1676400" cy="381000"/>
        </a:xfrm>
      </xdr:grpSpPr>
      <xdr:pic>
        <xdr:nvPicPr>
          <xdr:cNvPr id="34" name="รูปภาพ 33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E</a:t>
            </a:r>
            <a:r>
              <a:rPr lang="en-US" sz="13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3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พื้นฐาน</a:t>
            </a:r>
            <a:endParaRPr lang="th-TH" sz="13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85725</xdr:colOff>
      <xdr:row>15</xdr:row>
      <xdr:rowOff>17467</xdr:rowOff>
    </xdr:from>
    <xdr:to>
      <xdr:col>13</xdr:col>
      <xdr:colOff>1489725</xdr:colOff>
      <xdr:row>15</xdr:row>
      <xdr:rowOff>305467</xdr:rowOff>
    </xdr:to>
    <xdr:grpSp>
      <xdr:nvGrpSpPr>
        <xdr:cNvPr id="36" name="กลุ่ม 35">
          <a:hlinkClick xmlns:r="http://schemas.openxmlformats.org/officeDocument/2006/relationships" r:id="rId13" tooltip="พต1"/>
        </xdr:cNvPr>
        <xdr:cNvGrpSpPr/>
      </xdr:nvGrpSpPr>
      <xdr:grpSpPr>
        <a:xfrm>
          <a:off x="10277475" y="5303842"/>
          <a:ext cx="1404000" cy="288000"/>
          <a:chOff x="10563225" y="123826"/>
          <a:chExt cx="1676400" cy="381000"/>
        </a:xfrm>
      </xdr:grpSpPr>
      <xdr:pic>
        <xdr:nvPicPr>
          <xdr:cNvPr id="37" name="รูปภาพ 36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lumMod val="20000"/>
                <a:lumOff val="8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เพิ่มเติม 1</a:t>
            </a:r>
          </a:p>
        </xdr:txBody>
      </xdr:sp>
    </xdr:grpSp>
    <xdr:clientData/>
  </xdr:twoCellAnchor>
  <xdr:twoCellAnchor>
    <xdr:from>
      <xdr:col>13</xdr:col>
      <xdr:colOff>85725</xdr:colOff>
      <xdr:row>16</xdr:row>
      <xdr:rowOff>17467</xdr:rowOff>
    </xdr:from>
    <xdr:to>
      <xdr:col>13</xdr:col>
      <xdr:colOff>1489725</xdr:colOff>
      <xdr:row>16</xdr:row>
      <xdr:rowOff>305467</xdr:rowOff>
    </xdr:to>
    <xdr:grpSp>
      <xdr:nvGrpSpPr>
        <xdr:cNvPr id="39" name="กลุ่ม 38">
          <a:hlinkClick xmlns:r="http://schemas.openxmlformats.org/officeDocument/2006/relationships" r:id="rId14" tooltip="พต2"/>
        </xdr:cNvPr>
        <xdr:cNvGrpSpPr/>
      </xdr:nvGrpSpPr>
      <xdr:grpSpPr>
        <a:xfrm>
          <a:off x="10277475" y="5646742"/>
          <a:ext cx="1404000" cy="288000"/>
          <a:chOff x="10563225" y="123826"/>
          <a:chExt cx="1676400" cy="381000"/>
        </a:xfrm>
      </xdr:grpSpPr>
      <xdr:pic>
        <xdr:nvPicPr>
          <xdr:cNvPr id="40" name="รูปภาพ 39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41" name="กล่องข้อความ 40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เพิ่มเติม</a:t>
            </a:r>
            <a:r>
              <a:rPr lang="th-TH" sz="13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2</a:t>
            </a:r>
            <a:endParaRPr lang="th-TH" sz="13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85725</xdr:colOff>
      <xdr:row>17</xdr:row>
      <xdr:rowOff>17467</xdr:rowOff>
    </xdr:from>
    <xdr:to>
      <xdr:col>13</xdr:col>
      <xdr:colOff>1489725</xdr:colOff>
      <xdr:row>17</xdr:row>
      <xdr:rowOff>305467</xdr:rowOff>
    </xdr:to>
    <xdr:grpSp>
      <xdr:nvGrpSpPr>
        <xdr:cNvPr id="42" name="กลุ่ม 41">
          <a:hlinkClick xmlns:r="http://schemas.openxmlformats.org/officeDocument/2006/relationships" r:id="rId15" tooltip="พต3"/>
        </xdr:cNvPr>
        <xdr:cNvGrpSpPr/>
      </xdr:nvGrpSpPr>
      <xdr:grpSpPr>
        <a:xfrm>
          <a:off x="10277475" y="5989642"/>
          <a:ext cx="1404000" cy="288000"/>
          <a:chOff x="8828088" y="5618163"/>
          <a:chExt cx="1260000" cy="234000"/>
        </a:xfrm>
      </xdr:grpSpPr>
      <xdr:pic>
        <xdr:nvPicPr>
          <xdr:cNvPr id="43" name="รูปภาพ 42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lumMod val="20000"/>
                <a:lumOff val="8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28088" y="5618163"/>
            <a:ext cx="1260000" cy="234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44" name="กล่องข้อความ 43"/>
          <xdr:cNvSpPr txBox="1"/>
        </xdr:nvSpPr>
        <xdr:spPr>
          <a:xfrm>
            <a:off x="8878202" y="5634951"/>
            <a:ext cx="1159773" cy="199662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เพิ่มเติม</a:t>
            </a:r>
            <a:r>
              <a:rPr lang="th-TH" sz="13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3</a:t>
            </a:r>
            <a:endParaRPr lang="en-US" sz="13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85725</xdr:colOff>
      <xdr:row>18</xdr:row>
      <xdr:rowOff>17467</xdr:rowOff>
    </xdr:from>
    <xdr:to>
      <xdr:col>13</xdr:col>
      <xdr:colOff>1489725</xdr:colOff>
      <xdr:row>18</xdr:row>
      <xdr:rowOff>305467</xdr:rowOff>
    </xdr:to>
    <xdr:grpSp>
      <xdr:nvGrpSpPr>
        <xdr:cNvPr id="45" name="กลุ่ม 44">
          <a:hlinkClick xmlns:r="http://schemas.openxmlformats.org/officeDocument/2006/relationships" r:id="rId16" tooltip="พต4"/>
        </xdr:cNvPr>
        <xdr:cNvGrpSpPr/>
      </xdr:nvGrpSpPr>
      <xdr:grpSpPr>
        <a:xfrm>
          <a:off x="10277475" y="6332542"/>
          <a:ext cx="1404000" cy="288000"/>
          <a:chOff x="10563225" y="123826"/>
          <a:chExt cx="1676400" cy="381000"/>
        </a:xfrm>
      </xdr:grpSpPr>
      <xdr:pic>
        <xdr:nvPicPr>
          <xdr:cNvPr id="46" name="รูปภาพ 45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47" name="กล่องข้อความ 46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เพิ่มเติม</a:t>
            </a:r>
            <a:r>
              <a:rPr lang="th-TH" sz="13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4</a:t>
            </a:r>
            <a:endParaRPr lang="th-TH" sz="13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85725</xdr:colOff>
      <xdr:row>19</xdr:row>
      <xdr:rowOff>17467</xdr:rowOff>
    </xdr:from>
    <xdr:to>
      <xdr:col>13</xdr:col>
      <xdr:colOff>1489725</xdr:colOff>
      <xdr:row>19</xdr:row>
      <xdr:rowOff>305467</xdr:rowOff>
    </xdr:to>
    <xdr:grpSp>
      <xdr:nvGrpSpPr>
        <xdr:cNvPr id="48" name="กลุ่ม 47">
          <a:hlinkClick xmlns:r="http://schemas.openxmlformats.org/officeDocument/2006/relationships" r:id="rId17" tooltip="พต5"/>
        </xdr:cNvPr>
        <xdr:cNvGrpSpPr/>
      </xdr:nvGrpSpPr>
      <xdr:grpSpPr>
        <a:xfrm>
          <a:off x="10277475" y="6675442"/>
          <a:ext cx="1404000" cy="288000"/>
          <a:chOff x="10563225" y="123826"/>
          <a:chExt cx="1676400" cy="381000"/>
        </a:xfrm>
      </xdr:grpSpPr>
      <xdr:pic>
        <xdr:nvPicPr>
          <xdr:cNvPr id="49" name="รูปภาพ 48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6">
                <a:lumMod val="20000"/>
                <a:lumOff val="80000"/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50" name="กล่องข้อความ 49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300" b="1">
                <a:latin typeface="TH SarabunPSK" panose="020B0500040200020003" pitchFamily="34" charset="-34"/>
                <a:cs typeface="TH SarabunPSK" panose="020B0500040200020003" pitchFamily="34" charset="-34"/>
              </a:rPr>
              <a:t>เพิ่มเติม</a:t>
            </a:r>
            <a:r>
              <a:rPr lang="th-TH" sz="13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5</a:t>
            </a:r>
            <a:endParaRPr lang="th-TH" sz="13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85724</xdr:colOff>
      <xdr:row>4</xdr:row>
      <xdr:rowOff>38100</xdr:rowOff>
    </xdr:from>
    <xdr:to>
      <xdr:col>13</xdr:col>
      <xdr:colOff>1489724</xdr:colOff>
      <xdr:row>5</xdr:row>
      <xdr:rowOff>167400</xdr:rowOff>
    </xdr:to>
    <xdr:grpSp>
      <xdr:nvGrpSpPr>
        <xdr:cNvPr id="51" name="กลุ่ม 50"/>
        <xdr:cNvGrpSpPr/>
      </xdr:nvGrpSpPr>
      <xdr:grpSpPr>
        <a:xfrm>
          <a:off x="10277474" y="1752600"/>
          <a:ext cx="1404000" cy="396000"/>
          <a:chOff x="10563225" y="123826"/>
          <a:chExt cx="1676400" cy="381000"/>
        </a:xfrm>
      </xdr:grpSpPr>
      <xdr:pic>
        <xdr:nvPicPr>
          <xdr:cNvPr id="52" name="รูปภาพ 51"/>
          <xdr:cNvPicPr>
            <a:picLocks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1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63225" y="123826"/>
            <a:ext cx="1676400" cy="381000"/>
          </a:xfrm>
          <a:prstGeom prst="rect">
            <a:avLst/>
          </a:prstGeom>
          <a:scene3d>
            <a:camera prst="orthographicFront"/>
            <a:lightRig rig="threePt" dir="t"/>
          </a:scene3d>
          <a:sp3d/>
        </xdr:spPr>
      </xdr:pic>
      <xdr:sp macro="" textlink="">
        <xdr:nvSpPr>
          <xdr:cNvPr id="53" name="กล่องข้อความ 52"/>
          <xdr:cNvSpPr txBox="1"/>
        </xdr:nvSpPr>
        <xdr:spPr>
          <a:xfrm>
            <a:off x="10629901" y="151161"/>
            <a:ext cx="1543050" cy="32509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solidFill>
                  <a:schemeClr val="tx1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229100</xdr:colOff>
      <xdr:row>11</xdr:row>
      <xdr:rowOff>211047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370096" cy="22579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การบันทึกคะแนน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515939</xdr:colOff>
      <xdr:row>2</xdr:row>
      <xdr:rowOff>317664</xdr:rowOff>
    </xdr:from>
    <xdr:to>
      <xdr:col>9</xdr:col>
      <xdr:colOff>332583</xdr:colOff>
      <xdr:row>4</xdr:row>
      <xdr:rowOff>214312</xdr:rowOff>
    </xdr:to>
    <xdr:pic>
      <xdr:nvPicPr>
        <xdr:cNvPr id="15" name="รูปภาพ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0080" y="1071727"/>
          <a:ext cx="2515394" cy="65071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29766</xdr:colOff>
      <xdr:row>0</xdr:row>
      <xdr:rowOff>0</xdr:rowOff>
    </xdr:from>
    <xdr:to>
      <xdr:col>13</xdr:col>
      <xdr:colOff>39687</xdr:colOff>
      <xdr:row>2</xdr:row>
      <xdr:rowOff>287734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6" y="0"/>
          <a:ext cx="13285390" cy="1041797"/>
        </a:xfrm>
        <a:prstGeom prst="rect">
          <a:avLst/>
        </a:prstGeom>
      </xdr:spPr>
    </xdr:pic>
    <xdr:clientData/>
  </xdr:twoCellAnchor>
  <xdr:twoCellAnchor>
    <xdr:from>
      <xdr:col>1</xdr:col>
      <xdr:colOff>613035</xdr:colOff>
      <xdr:row>4</xdr:row>
      <xdr:rowOff>307578</xdr:rowOff>
    </xdr:from>
    <xdr:to>
      <xdr:col>2</xdr:col>
      <xdr:colOff>1348060</xdr:colOff>
      <xdr:row>6</xdr:row>
      <xdr:rowOff>125915</xdr:rowOff>
    </xdr:to>
    <xdr:grpSp>
      <xdr:nvGrpSpPr>
        <xdr:cNvPr id="43" name="กลุ่ม 42">
          <a:hlinkClick xmlns:r="http://schemas.openxmlformats.org/officeDocument/2006/relationships" r:id="rId3" tooltip="ข้อมูลพื้นฐาน"/>
        </xdr:cNvPr>
        <xdr:cNvGrpSpPr/>
      </xdr:nvGrpSpPr>
      <xdr:grpSpPr>
        <a:xfrm>
          <a:off x="879735" y="1831578"/>
          <a:ext cx="2087575" cy="580337"/>
          <a:chOff x="851160" y="1815703"/>
          <a:chExt cx="2084400" cy="572400"/>
        </a:xfrm>
      </xdr:grpSpPr>
      <xdr:pic>
        <xdr:nvPicPr>
          <xdr:cNvPr id="136" name="รูปภาพ 13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160" y="1815703"/>
            <a:ext cx="2084400" cy="572400"/>
          </a:xfrm>
          <a:prstGeom prst="rect">
            <a:avLst/>
          </a:prstGeom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996728" y="1861514"/>
            <a:ext cx="1768956" cy="4790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ข้อมูลพื้นฐาน</a:t>
            </a:r>
          </a:p>
        </xdr:txBody>
      </xdr:sp>
    </xdr:grpSp>
    <xdr:clientData/>
  </xdr:twoCellAnchor>
  <xdr:twoCellAnchor>
    <xdr:from>
      <xdr:col>1</xdr:col>
      <xdr:colOff>613036</xdr:colOff>
      <xdr:row>6</xdr:row>
      <xdr:rowOff>198436</xdr:rowOff>
    </xdr:from>
    <xdr:to>
      <xdr:col>2</xdr:col>
      <xdr:colOff>1348061</xdr:colOff>
      <xdr:row>8</xdr:row>
      <xdr:rowOff>16774</xdr:rowOff>
    </xdr:to>
    <xdr:grpSp>
      <xdr:nvGrpSpPr>
        <xdr:cNvPr id="42" name="กลุ่ม 41">
          <a:hlinkClick xmlns:r="http://schemas.openxmlformats.org/officeDocument/2006/relationships" r:id="rId5" tooltip="ข้อมูลนักเรียน"/>
        </xdr:cNvPr>
        <xdr:cNvGrpSpPr/>
      </xdr:nvGrpSpPr>
      <xdr:grpSpPr>
        <a:xfrm>
          <a:off x="879736" y="2484436"/>
          <a:ext cx="2087575" cy="580338"/>
          <a:chOff x="851161" y="2460624"/>
          <a:chExt cx="2084400" cy="572400"/>
        </a:xfrm>
      </xdr:grpSpPr>
      <xdr:pic>
        <xdr:nvPicPr>
          <xdr:cNvPr id="137" name="รูปภาพ 1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161" y="2460624"/>
            <a:ext cx="2084400" cy="572400"/>
          </a:xfrm>
          <a:prstGeom prst="rect">
            <a:avLst/>
          </a:prstGeom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1020076" y="2509349"/>
            <a:ext cx="1768956" cy="47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ข้อมูลนักเรียน</a:t>
            </a:r>
          </a:p>
        </xdr:txBody>
      </xdr:sp>
    </xdr:grpSp>
    <xdr:clientData/>
  </xdr:twoCellAnchor>
  <xdr:twoCellAnchor>
    <xdr:from>
      <xdr:col>1</xdr:col>
      <xdr:colOff>613036</xdr:colOff>
      <xdr:row>8</xdr:row>
      <xdr:rowOff>79374</xdr:rowOff>
    </xdr:from>
    <xdr:to>
      <xdr:col>2</xdr:col>
      <xdr:colOff>1348061</xdr:colOff>
      <xdr:row>9</xdr:row>
      <xdr:rowOff>274743</xdr:rowOff>
    </xdr:to>
    <xdr:grpSp>
      <xdr:nvGrpSpPr>
        <xdr:cNvPr id="40" name="กลุ่ม 39">
          <a:hlinkClick xmlns:r="http://schemas.openxmlformats.org/officeDocument/2006/relationships" r:id="rId6" tooltip="กำหนดรายวิชา"/>
        </xdr:cNvPr>
        <xdr:cNvGrpSpPr/>
      </xdr:nvGrpSpPr>
      <xdr:grpSpPr>
        <a:xfrm>
          <a:off x="879736" y="3127374"/>
          <a:ext cx="2087575" cy="576369"/>
          <a:chOff x="851161" y="3095624"/>
          <a:chExt cx="2084400" cy="572400"/>
        </a:xfrm>
      </xdr:grpSpPr>
      <xdr:pic>
        <xdr:nvPicPr>
          <xdr:cNvPr id="138" name="รูปภาพ 13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161" y="3095624"/>
            <a:ext cx="2084400" cy="572400"/>
          </a:xfrm>
          <a:prstGeom prst="rect">
            <a:avLst/>
          </a:prstGeom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1002109" y="3149355"/>
            <a:ext cx="1710810" cy="4824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กำหนดรายวิชา</a:t>
            </a:r>
          </a:p>
        </xdr:txBody>
      </xdr:sp>
    </xdr:grpSp>
    <xdr:clientData/>
  </xdr:twoCellAnchor>
  <xdr:twoCellAnchor>
    <xdr:from>
      <xdr:col>3</xdr:col>
      <xdr:colOff>206238</xdr:colOff>
      <xdr:row>4</xdr:row>
      <xdr:rowOff>289715</xdr:rowOff>
    </xdr:from>
    <xdr:to>
      <xdr:col>4</xdr:col>
      <xdr:colOff>941263</xdr:colOff>
      <xdr:row>6</xdr:row>
      <xdr:rowOff>127789</xdr:rowOff>
    </xdr:to>
    <xdr:grpSp>
      <xdr:nvGrpSpPr>
        <xdr:cNvPr id="33" name="กลุ่ม 32">
          <a:hlinkClick xmlns:r="http://schemas.openxmlformats.org/officeDocument/2006/relationships" r:id="rId7" tooltip="เวลาเรียน"/>
        </xdr:cNvPr>
        <xdr:cNvGrpSpPr/>
      </xdr:nvGrpSpPr>
      <xdr:grpSpPr>
        <a:xfrm>
          <a:off x="3178038" y="1813715"/>
          <a:ext cx="2087575" cy="600074"/>
          <a:chOff x="3133191" y="1797840"/>
          <a:chExt cx="2084400" cy="592137"/>
        </a:xfrm>
      </xdr:grpSpPr>
      <xdr:pic>
        <xdr:nvPicPr>
          <xdr:cNvPr id="132" name="รูปภาพ 1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33191" y="1805781"/>
            <a:ext cx="2084400" cy="572400"/>
          </a:xfrm>
          <a:prstGeom prst="rect">
            <a:avLst/>
          </a:prstGeom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3294062" y="1797840"/>
            <a:ext cx="1706563" cy="592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บันทึกเวลาเรียน</a:t>
            </a:r>
          </a:p>
        </xdr:txBody>
      </xdr:sp>
    </xdr:grpSp>
    <xdr:clientData/>
  </xdr:twoCellAnchor>
  <xdr:twoCellAnchor>
    <xdr:from>
      <xdr:col>3</xdr:col>
      <xdr:colOff>206239</xdr:colOff>
      <xdr:row>6</xdr:row>
      <xdr:rowOff>175414</xdr:rowOff>
    </xdr:from>
    <xdr:to>
      <xdr:col>4</xdr:col>
      <xdr:colOff>941264</xdr:colOff>
      <xdr:row>8</xdr:row>
      <xdr:rowOff>17458</xdr:rowOff>
    </xdr:to>
    <xdr:grpSp>
      <xdr:nvGrpSpPr>
        <xdr:cNvPr id="34" name="กลุ่ม 33">
          <a:hlinkClick xmlns:r="http://schemas.openxmlformats.org/officeDocument/2006/relationships" r:id="rId6" tooltip="บันทึกคะแนน"/>
        </xdr:cNvPr>
        <xdr:cNvGrpSpPr/>
      </xdr:nvGrpSpPr>
      <xdr:grpSpPr>
        <a:xfrm>
          <a:off x="3178039" y="2461414"/>
          <a:ext cx="2087575" cy="604044"/>
          <a:chOff x="3133192" y="2437602"/>
          <a:chExt cx="2084400" cy="596106"/>
        </a:xfrm>
      </xdr:grpSpPr>
      <xdr:pic>
        <xdr:nvPicPr>
          <xdr:cNvPr id="133" name="รูปภาพ 13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33192" y="2450702"/>
            <a:ext cx="2084400" cy="572400"/>
          </a:xfrm>
          <a:prstGeom prst="rect">
            <a:avLst/>
          </a:prstGeom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3294062" y="2437602"/>
            <a:ext cx="1766094" cy="5961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บันทึกคะแนนรายวิชา</a:t>
            </a:r>
          </a:p>
        </xdr:txBody>
      </xdr:sp>
    </xdr:grpSp>
    <xdr:clientData/>
  </xdr:twoCellAnchor>
  <xdr:twoCellAnchor>
    <xdr:from>
      <xdr:col>1</xdr:col>
      <xdr:colOff>613036</xdr:colOff>
      <xdr:row>9</xdr:row>
      <xdr:rowOff>333375</xdr:rowOff>
    </xdr:from>
    <xdr:to>
      <xdr:col>2</xdr:col>
      <xdr:colOff>1348061</xdr:colOff>
      <xdr:row>11</xdr:row>
      <xdr:rowOff>171543</xdr:rowOff>
    </xdr:to>
    <xdr:grpSp>
      <xdr:nvGrpSpPr>
        <xdr:cNvPr id="39" name="กลุ่ม 38">
          <a:hlinkClick xmlns:r="http://schemas.openxmlformats.org/officeDocument/2006/relationships" r:id="rId8" tooltip="คุณลักษณะ"/>
        </xdr:cNvPr>
        <xdr:cNvGrpSpPr/>
      </xdr:nvGrpSpPr>
      <xdr:grpSpPr>
        <a:xfrm>
          <a:off x="879736" y="3762375"/>
          <a:ext cx="2087575" cy="600168"/>
          <a:chOff x="851161" y="3726656"/>
          <a:chExt cx="2084400" cy="592231"/>
        </a:xfrm>
      </xdr:grpSpPr>
      <xdr:pic>
        <xdr:nvPicPr>
          <xdr:cNvPr id="139" name="รูปภาพ 13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161" y="3730624"/>
            <a:ext cx="2084400" cy="572400"/>
          </a:xfrm>
          <a:prstGeom prst="rect">
            <a:avLst/>
          </a:prstGeom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1061640" y="3726656"/>
            <a:ext cx="1679795" cy="592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บันทึกผลคุณลักษณะ</a:t>
            </a:r>
            <a:endParaRPr lang="th-TH" sz="15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อันพึงประสงค์</a:t>
            </a:r>
            <a:endParaRPr lang="th-TH" sz="15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</xdr:col>
      <xdr:colOff>206239</xdr:colOff>
      <xdr:row>8</xdr:row>
      <xdr:rowOff>69452</xdr:rowOff>
    </xdr:from>
    <xdr:to>
      <xdr:col>4</xdr:col>
      <xdr:colOff>941264</xdr:colOff>
      <xdr:row>9</xdr:row>
      <xdr:rowOff>289715</xdr:rowOff>
    </xdr:to>
    <xdr:grpSp>
      <xdr:nvGrpSpPr>
        <xdr:cNvPr id="36" name="กลุ่ม 35">
          <a:hlinkClick xmlns:r="http://schemas.openxmlformats.org/officeDocument/2006/relationships" r:id="rId9" tooltip="การอ่านเขียน"/>
        </xdr:cNvPr>
        <xdr:cNvGrpSpPr/>
      </xdr:nvGrpSpPr>
      <xdr:grpSpPr>
        <a:xfrm>
          <a:off x="3178039" y="3117452"/>
          <a:ext cx="2087575" cy="601263"/>
          <a:chOff x="3133192" y="3085702"/>
          <a:chExt cx="2084400" cy="597294"/>
        </a:xfrm>
      </xdr:grpSpPr>
      <xdr:pic>
        <xdr:nvPicPr>
          <xdr:cNvPr id="134" name="รูปภาพ 1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33192" y="3085702"/>
            <a:ext cx="2084400" cy="572400"/>
          </a:xfrm>
          <a:prstGeom prst="rect">
            <a:avLst/>
          </a:prstGeom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3274218" y="3090858"/>
            <a:ext cx="1805781" cy="592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บันทึกผลการอ่าน </a:t>
            </a:r>
          </a:p>
          <a:p>
            <a:pPr algn="ctr"/>
            <a:r>
              <a:rPr lang="th-TH" sz="14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คิดวิเคราะห์ และเขียน</a:t>
            </a:r>
            <a:endParaRPr lang="th-TH" sz="14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6</xdr:col>
      <xdr:colOff>1109130</xdr:colOff>
      <xdr:row>4</xdr:row>
      <xdr:rowOff>287734</xdr:rowOff>
    </xdr:from>
    <xdr:to>
      <xdr:col>8</xdr:col>
      <xdr:colOff>494780</xdr:colOff>
      <xdr:row>6</xdr:row>
      <xdr:rowOff>115993</xdr:rowOff>
    </xdr:to>
    <xdr:grpSp>
      <xdr:nvGrpSpPr>
        <xdr:cNvPr id="19" name="กลุ่ม 18">
          <a:hlinkClick xmlns:r="http://schemas.openxmlformats.org/officeDocument/2006/relationships" r:id="rId10" tooltip="ข้อมูลนักเรียน"/>
        </xdr:cNvPr>
        <xdr:cNvGrpSpPr/>
      </xdr:nvGrpSpPr>
      <xdr:grpSpPr>
        <a:xfrm>
          <a:off x="8138580" y="1811734"/>
          <a:ext cx="2090750" cy="590259"/>
          <a:chOff x="7945300" y="1795859"/>
          <a:chExt cx="2084400" cy="582322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5300" y="1805781"/>
            <a:ext cx="2084400" cy="572400"/>
          </a:xfrm>
          <a:prstGeom prst="rect">
            <a:avLst/>
          </a:prstGeom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066483" y="1795859"/>
            <a:ext cx="1875235" cy="555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พิมพ์ข้อมูลนักเรียน</a:t>
            </a:r>
          </a:p>
        </xdr:txBody>
      </xdr:sp>
    </xdr:grpSp>
    <xdr:clientData/>
  </xdr:twoCellAnchor>
  <xdr:twoCellAnchor>
    <xdr:from>
      <xdr:col>8</xdr:col>
      <xdr:colOff>692411</xdr:colOff>
      <xdr:row>4</xdr:row>
      <xdr:rowOff>287734</xdr:rowOff>
    </xdr:from>
    <xdr:to>
      <xdr:col>11</xdr:col>
      <xdr:colOff>58218</xdr:colOff>
      <xdr:row>6</xdr:row>
      <xdr:rowOff>119062</xdr:rowOff>
    </xdr:to>
    <xdr:grpSp>
      <xdr:nvGrpSpPr>
        <xdr:cNvPr id="24" name="กลุ่ม 23">
          <a:hlinkClick xmlns:r="http://schemas.openxmlformats.org/officeDocument/2006/relationships" r:id="rId11" tooltip="การอ่าน"/>
        </xdr:cNvPr>
        <xdr:cNvGrpSpPr/>
      </xdr:nvGrpSpPr>
      <xdr:grpSpPr>
        <a:xfrm>
          <a:off x="10426961" y="1811734"/>
          <a:ext cx="2089957" cy="593328"/>
          <a:chOff x="10227331" y="1795859"/>
          <a:chExt cx="2084400" cy="585391"/>
        </a:xfrm>
      </xdr:grpSpPr>
      <xdr:pic>
        <xdr:nvPicPr>
          <xdr:cNvPr id="117" name="รูปภาพ 1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27331" y="1795859"/>
            <a:ext cx="2084400" cy="572400"/>
          </a:xfrm>
          <a:prstGeom prst="rect">
            <a:avLst/>
          </a:prstGeom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0358438" y="1806171"/>
            <a:ext cx="1865312" cy="5750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พิมพ์แบบสรุปการอ่าน</a:t>
            </a:r>
          </a:p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คิดวิเคราะห์</a:t>
            </a:r>
            <a:r>
              <a:rPr lang="th-TH" sz="1500" b="1" baseline="0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และเขียน</a:t>
            </a:r>
            <a:endParaRPr lang="th-TH" sz="15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6</xdr:col>
      <xdr:colOff>1109131</xdr:colOff>
      <xdr:row>6</xdr:row>
      <xdr:rowOff>188514</xdr:rowOff>
    </xdr:from>
    <xdr:to>
      <xdr:col>8</xdr:col>
      <xdr:colOff>494781</xdr:colOff>
      <xdr:row>8</xdr:row>
      <xdr:rowOff>6852</xdr:rowOff>
    </xdr:to>
    <xdr:grpSp>
      <xdr:nvGrpSpPr>
        <xdr:cNvPr id="21" name="กลุ่ม 20">
          <a:hlinkClick xmlns:r="http://schemas.openxmlformats.org/officeDocument/2006/relationships" r:id="rId7" tooltip="เวลาเรียน"/>
        </xdr:cNvPr>
        <xdr:cNvGrpSpPr/>
      </xdr:nvGrpSpPr>
      <xdr:grpSpPr>
        <a:xfrm>
          <a:off x="8138581" y="2474514"/>
          <a:ext cx="2090750" cy="580338"/>
          <a:chOff x="7945301" y="2450702"/>
          <a:chExt cx="2084400" cy="572400"/>
        </a:xfrm>
      </xdr:grpSpPr>
      <xdr:pic>
        <xdr:nvPicPr>
          <xdr:cNvPr id="104" name="รูปภาพ 10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5301" y="2450702"/>
            <a:ext cx="2084400" cy="572400"/>
          </a:xfrm>
          <a:prstGeom prst="rect">
            <a:avLst/>
          </a:prstGeom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037252" y="2480469"/>
            <a:ext cx="1889712" cy="5159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พิมพ์เวลาเรียน</a:t>
            </a:r>
          </a:p>
        </xdr:txBody>
      </xdr:sp>
    </xdr:grpSp>
    <xdr:clientData/>
  </xdr:twoCellAnchor>
  <xdr:twoCellAnchor>
    <xdr:from>
      <xdr:col>6</xdr:col>
      <xdr:colOff>1109131</xdr:colOff>
      <xdr:row>8</xdr:row>
      <xdr:rowOff>59531</xdr:rowOff>
    </xdr:from>
    <xdr:to>
      <xdr:col>8</xdr:col>
      <xdr:colOff>494781</xdr:colOff>
      <xdr:row>9</xdr:row>
      <xdr:rowOff>267891</xdr:rowOff>
    </xdr:to>
    <xdr:grpSp>
      <xdr:nvGrpSpPr>
        <xdr:cNvPr id="22" name="กลุ่ม 21">
          <a:hlinkClick xmlns:r="http://schemas.openxmlformats.org/officeDocument/2006/relationships" r:id="rId12" tooltip="ผลการเรียน"/>
        </xdr:cNvPr>
        <xdr:cNvGrpSpPr/>
      </xdr:nvGrpSpPr>
      <xdr:grpSpPr>
        <a:xfrm>
          <a:off x="8138581" y="3107531"/>
          <a:ext cx="2090750" cy="589360"/>
          <a:chOff x="7945301" y="3075781"/>
          <a:chExt cx="2084400" cy="585391"/>
        </a:xfrm>
      </xdr:grpSpPr>
      <xdr:pic>
        <xdr:nvPicPr>
          <xdr:cNvPr id="105" name="รูปภาพ 10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5301" y="3085702"/>
            <a:ext cx="2084400" cy="572400"/>
          </a:xfrm>
          <a:prstGeom prst="rect">
            <a:avLst/>
          </a:prstGeom>
        </xdr:spPr>
      </xdr:pic>
      <xdr:sp macro="" textlink="">
        <xdr:nvSpPr>
          <xdr:cNvPr id="41" name="กล่องข้อความ 40"/>
          <xdr:cNvSpPr txBox="1"/>
        </xdr:nvSpPr>
        <xdr:spPr>
          <a:xfrm>
            <a:off x="8016875" y="3075781"/>
            <a:ext cx="1950625" cy="5853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พิมพ์ผลสัมฤทธิ์ทางการเรียน</a:t>
            </a:r>
          </a:p>
        </xdr:txBody>
      </xdr:sp>
    </xdr:grpSp>
    <xdr:clientData/>
  </xdr:twoCellAnchor>
  <xdr:twoCellAnchor>
    <xdr:from>
      <xdr:col>8</xdr:col>
      <xdr:colOff>692412</xdr:colOff>
      <xdr:row>6</xdr:row>
      <xdr:rowOff>168671</xdr:rowOff>
    </xdr:from>
    <xdr:to>
      <xdr:col>11</xdr:col>
      <xdr:colOff>58219</xdr:colOff>
      <xdr:row>7</xdr:row>
      <xdr:rowOff>373961</xdr:rowOff>
    </xdr:to>
    <xdr:grpSp>
      <xdr:nvGrpSpPr>
        <xdr:cNvPr id="25" name="กลุ่ม 24">
          <a:hlinkClick xmlns:r="http://schemas.openxmlformats.org/officeDocument/2006/relationships" r:id="rId13" tooltip="คุณลักษณะ"/>
        </xdr:cNvPr>
        <xdr:cNvGrpSpPr/>
      </xdr:nvGrpSpPr>
      <xdr:grpSpPr>
        <a:xfrm>
          <a:off x="10426962" y="2454671"/>
          <a:ext cx="2089957" cy="586290"/>
          <a:chOff x="10227332" y="2430859"/>
          <a:chExt cx="2084400" cy="582321"/>
        </a:xfrm>
      </xdr:grpSpPr>
      <xdr:pic>
        <xdr:nvPicPr>
          <xdr:cNvPr id="122" name="รูปภาพ 1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27332" y="2440780"/>
            <a:ext cx="2084400" cy="572400"/>
          </a:xfrm>
          <a:prstGeom prst="rect">
            <a:avLst/>
          </a:prstGeom>
        </xdr:spPr>
      </xdr:pic>
      <xdr:sp macro="" textlink="">
        <xdr:nvSpPr>
          <xdr:cNvPr id="47" name="กล่องข้อความ 46"/>
          <xdr:cNvSpPr txBox="1"/>
        </xdr:nvSpPr>
        <xdr:spPr>
          <a:xfrm>
            <a:off x="10358438" y="2430859"/>
            <a:ext cx="1825625" cy="575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พิมพ์แบบสรุปคุณลักษณะ</a:t>
            </a:r>
            <a:endParaRPr lang="th-TH" sz="15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อันพึงประสงค์</a:t>
            </a:r>
            <a:endParaRPr lang="th-TH" sz="15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8</xdr:col>
      <xdr:colOff>692412</xdr:colOff>
      <xdr:row>9</xdr:row>
      <xdr:rowOff>317499</xdr:rowOff>
    </xdr:from>
    <xdr:to>
      <xdr:col>11</xdr:col>
      <xdr:colOff>58219</xdr:colOff>
      <xdr:row>11</xdr:row>
      <xdr:rowOff>148828</xdr:rowOff>
    </xdr:to>
    <xdr:grpSp>
      <xdr:nvGrpSpPr>
        <xdr:cNvPr id="27" name="กลุ่ม 26">
          <a:hlinkClick xmlns:r="http://schemas.openxmlformats.org/officeDocument/2006/relationships" r:id="rId14" tooltip="แผนภูมิ"/>
        </xdr:cNvPr>
        <xdr:cNvGrpSpPr/>
      </xdr:nvGrpSpPr>
      <xdr:grpSpPr>
        <a:xfrm>
          <a:off x="10426962" y="3746499"/>
          <a:ext cx="2089957" cy="593329"/>
          <a:chOff x="10227332" y="3710780"/>
          <a:chExt cx="2084400" cy="585392"/>
        </a:xfrm>
      </xdr:grpSpPr>
      <xdr:pic>
        <xdr:nvPicPr>
          <xdr:cNvPr id="127" name="รูปภาพ 12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27332" y="3710780"/>
            <a:ext cx="2084400" cy="572400"/>
          </a:xfrm>
          <a:prstGeom prst="rect">
            <a:avLst/>
          </a:prstGeom>
        </xdr:spPr>
      </xdr:pic>
      <xdr:sp macro="" textlink="">
        <xdr:nvSpPr>
          <xdr:cNvPr id="50" name="กล่องข้อความ 49"/>
          <xdr:cNvSpPr txBox="1"/>
        </xdr:nvSpPr>
        <xdr:spPr>
          <a:xfrm>
            <a:off x="10389671" y="3734991"/>
            <a:ext cx="1695173" cy="5611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20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พิมพ์สรุปผล/แผนภูมิ</a:t>
            </a:r>
            <a:endParaRPr lang="th-TH" sz="20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4</xdr:col>
      <xdr:colOff>1347393</xdr:colOff>
      <xdr:row>6</xdr:row>
      <xdr:rowOff>182076</xdr:rowOff>
    </xdr:from>
    <xdr:to>
      <xdr:col>6</xdr:col>
      <xdr:colOff>733468</xdr:colOff>
      <xdr:row>7</xdr:row>
      <xdr:rowOff>373425</xdr:rowOff>
    </xdr:to>
    <xdr:grpSp>
      <xdr:nvGrpSpPr>
        <xdr:cNvPr id="28" name="กลุ่ม 27">
          <a:hlinkClick xmlns:r="http://schemas.openxmlformats.org/officeDocument/2006/relationships" r:id="rId15" tooltip="ปพ5"/>
        </xdr:cNvPr>
        <xdr:cNvGrpSpPr/>
      </xdr:nvGrpSpPr>
      <xdr:grpSpPr>
        <a:xfrm>
          <a:off x="5671743" y="2468076"/>
          <a:ext cx="2091175" cy="572349"/>
          <a:chOff x="5464969" y="2444264"/>
          <a:chExt cx="2084825" cy="568380"/>
        </a:xfrm>
      </xdr:grpSpPr>
      <xdr:pic>
        <xdr:nvPicPr>
          <xdr:cNvPr id="69" name="รูปภาพ 68"/>
          <xdr:cNvPicPr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64969" y="2444264"/>
            <a:ext cx="2084825" cy="568380"/>
          </a:xfrm>
          <a:prstGeom prst="rect">
            <a:avLst/>
          </a:prstGeom>
        </xdr:spPr>
      </xdr:pic>
      <xdr:sp macro="" textlink="">
        <xdr:nvSpPr>
          <xdr:cNvPr id="53" name="กล่องข้อความ 52"/>
          <xdr:cNvSpPr txBox="1"/>
        </xdr:nvSpPr>
        <xdr:spPr>
          <a:xfrm>
            <a:off x="5624419" y="2466975"/>
            <a:ext cx="1709286" cy="5195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8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ปก ปพ.5</a:t>
            </a:r>
          </a:p>
        </xdr:txBody>
      </xdr:sp>
    </xdr:grpSp>
    <xdr:clientData/>
  </xdr:twoCellAnchor>
  <xdr:twoCellAnchor>
    <xdr:from>
      <xdr:col>6</xdr:col>
      <xdr:colOff>1109131</xdr:colOff>
      <xdr:row>9</xdr:row>
      <xdr:rowOff>327421</xdr:rowOff>
    </xdr:from>
    <xdr:to>
      <xdr:col>8</xdr:col>
      <xdr:colOff>494781</xdr:colOff>
      <xdr:row>11</xdr:row>
      <xdr:rowOff>145758</xdr:rowOff>
    </xdr:to>
    <xdr:grpSp>
      <xdr:nvGrpSpPr>
        <xdr:cNvPr id="23" name="กลุ่ม 22">
          <a:hlinkClick xmlns:r="http://schemas.openxmlformats.org/officeDocument/2006/relationships" r:id="rId17" tooltip="ผลเกรด"/>
        </xdr:cNvPr>
        <xdr:cNvGrpSpPr/>
      </xdr:nvGrpSpPr>
      <xdr:grpSpPr>
        <a:xfrm>
          <a:off x="8138581" y="3756421"/>
          <a:ext cx="2090750" cy="580337"/>
          <a:chOff x="7945301" y="3720702"/>
          <a:chExt cx="2084400" cy="572400"/>
        </a:xfrm>
      </xdr:grpSpPr>
      <xdr:pic>
        <xdr:nvPicPr>
          <xdr:cNvPr id="107" name="รูปภาพ 10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5301" y="3720702"/>
            <a:ext cx="2084400" cy="572400"/>
          </a:xfrm>
          <a:prstGeom prst="rect">
            <a:avLst/>
          </a:prstGeom>
        </xdr:spPr>
      </xdr:pic>
      <xdr:sp macro="" textlink="">
        <xdr:nvSpPr>
          <xdr:cNvPr id="85" name="กล่องข้อความ 84"/>
          <xdr:cNvSpPr txBox="1"/>
        </xdr:nvSpPr>
        <xdr:spPr>
          <a:xfrm>
            <a:off x="8046322" y="3736181"/>
            <a:ext cx="1870717" cy="5401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พิมพ์สรุปผลการเรียน</a:t>
            </a:r>
          </a:p>
        </xdr:txBody>
      </xdr:sp>
    </xdr:grpSp>
    <xdr:clientData/>
  </xdr:twoCellAnchor>
  <xdr:twoCellAnchor>
    <xdr:from>
      <xdr:col>2</xdr:col>
      <xdr:colOff>148830</xdr:colOff>
      <xdr:row>2</xdr:row>
      <xdr:rowOff>287899</xdr:rowOff>
    </xdr:from>
    <xdr:to>
      <xdr:col>3</xdr:col>
      <xdr:colOff>1314849</xdr:colOff>
      <xdr:row>4</xdr:row>
      <xdr:rowOff>184547</xdr:rowOff>
    </xdr:to>
    <xdr:grpSp>
      <xdr:nvGrpSpPr>
        <xdr:cNvPr id="18" name="กลุ่ม 17"/>
        <xdr:cNvGrpSpPr/>
      </xdr:nvGrpSpPr>
      <xdr:grpSpPr>
        <a:xfrm>
          <a:off x="1768080" y="1049899"/>
          <a:ext cx="2518569" cy="658648"/>
          <a:chOff x="1766096" y="1041962"/>
          <a:chExt cx="2515394" cy="650710"/>
        </a:xfrm>
      </xdr:grpSpPr>
      <xdr:pic>
        <xdr:nvPicPr>
          <xdr:cNvPr id="140" name="รูปภาพ 139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66096" y="1041962"/>
            <a:ext cx="2515394" cy="650710"/>
          </a:xfrm>
          <a:prstGeom prst="rect">
            <a:avLst/>
          </a:prstGeom>
        </xdr:spPr>
      </xdr:pic>
      <xdr:sp macro="" textlink="">
        <xdr:nvSpPr>
          <xdr:cNvPr id="59" name="กล่องข้อความ 58"/>
          <xdr:cNvSpPr txBox="1"/>
        </xdr:nvSpPr>
        <xdr:spPr>
          <a:xfrm>
            <a:off x="2234029" y="1077913"/>
            <a:ext cx="1615662" cy="5927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rgbClr val="0033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บันทึกข้อมูล</a:t>
            </a:r>
          </a:p>
        </xdr:txBody>
      </xdr:sp>
    </xdr:grpSp>
    <xdr:clientData/>
  </xdr:twoCellAnchor>
  <xdr:twoCellAnchor>
    <xdr:from>
      <xdr:col>7</xdr:col>
      <xdr:colOff>776609</xdr:colOff>
      <xdr:row>2</xdr:row>
      <xdr:rowOff>342658</xdr:rowOff>
    </xdr:from>
    <xdr:to>
      <xdr:col>9</xdr:col>
      <xdr:colOff>25102</xdr:colOff>
      <xdr:row>4</xdr:row>
      <xdr:rowOff>181320</xdr:rowOff>
    </xdr:to>
    <xdr:sp macro="" textlink="">
      <xdr:nvSpPr>
        <xdr:cNvPr id="62" name="กล่องข้อความ 61"/>
        <xdr:cNvSpPr txBox="1"/>
      </xdr:nvSpPr>
      <xdr:spPr>
        <a:xfrm>
          <a:off x="9140750" y="1096721"/>
          <a:ext cx="1947243" cy="592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0033CC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พิมพ์รายงาน</a:t>
          </a:r>
          <a:r>
            <a:rPr lang="th-TH" sz="2400" b="1" baseline="0">
              <a:solidFill>
                <a:srgbClr val="0033CC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ปพ.5</a:t>
          </a:r>
          <a:endParaRPr lang="th-TH" sz="2400" b="1">
            <a:solidFill>
              <a:srgbClr val="0033CC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791</xdr:colOff>
      <xdr:row>8</xdr:row>
      <xdr:rowOff>89102</xdr:rowOff>
    </xdr:from>
    <xdr:to>
      <xdr:col>6</xdr:col>
      <xdr:colOff>736241</xdr:colOff>
      <xdr:row>9</xdr:row>
      <xdr:rowOff>280134</xdr:rowOff>
    </xdr:to>
    <xdr:grpSp>
      <xdr:nvGrpSpPr>
        <xdr:cNvPr id="30" name="กลุ่ม 29">
          <a:hlinkClick xmlns:r="http://schemas.openxmlformats.org/officeDocument/2006/relationships" r:id="rId18" tooltip="ปพ6"/>
        </xdr:cNvPr>
        <xdr:cNvGrpSpPr/>
      </xdr:nvGrpSpPr>
      <xdr:grpSpPr>
        <a:xfrm>
          <a:off x="5677691" y="3137102"/>
          <a:ext cx="2088000" cy="572032"/>
          <a:chOff x="5467742" y="3105352"/>
          <a:chExt cx="2084825" cy="568063"/>
        </a:xfrm>
      </xdr:grpSpPr>
      <xdr:pic>
        <xdr:nvPicPr>
          <xdr:cNvPr id="118" name="รูปภาพ 117"/>
          <xdr:cNvPicPr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67742" y="3105352"/>
            <a:ext cx="2084825" cy="568063"/>
          </a:xfrm>
          <a:prstGeom prst="rect">
            <a:avLst/>
          </a:prstGeom>
        </xdr:spPr>
      </xdr:pic>
      <xdr:sp macro="" textlink="">
        <xdr:nvSpPr>
          <xdr:cNvPr id="128" name="กล่องข้อความ 127"/>
          <xdr:cNvSpPr txBox="1"/>
        </xdr:nvSpPr>
        <xdr:spPr>
          <a:xfrm>
            <a:off x="5655065" y="3120231"/>
            <a:ext cx="1709286" cy="531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8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ปพ.6</a:t>
            </a:r>
          </a:p>
        </xdr:txBody>
      </xdr:sp>
    </xdr:grpSp>
    <xdr:clientData/>
  </xdr:twoCellAnchor>
  <xdr:twoCellAnchor>
    <xdr:from>
      <xdr:col>3</xdr:col>
      <xdr:colOff>206239</xdr:colOff>
      <xdr:row>9</xdr:row>
      <xdr:rowOff>327421</xdr:rowOff>
    </xdr:from>
    <xdr:to>
      <xdr:col>4</xdr:col>
      <xdr:colOff>941264</xdr:colOff>
      <xdr:row>11</xdr:row>
      <xdr:rowOff>170652</xdr:rowOff>
    </xdr:to>
    <xdr:grpSp>
      <xdr:nvGrpSpPr>
        <xdr:cNvPr id="37" name="กลุ่ม 36">
          <a:hlinkClick xmlns:r="http://schemas.openxmlformats.org/officeDocument/2006/relationships" r:id="rId19" tooltip="พัฒนาผู้เรียน"/>
        </xdr:cNvPr>
        <xdr:cNvGrpSpPr/>
      </xdr:nvGrpSpPr>
      <xdr:grpSpPr>
        <a:xfrm>
          <a:off x="3178039" y="3756421"/>
          <a:ext cx="2087575" cy="605231"/>
          <a:chOff x="3133192" y="3720702"/>
          <a:chExt cx="2084400" cy="597294"/>
        </a:xfrm>
      </xdr:grpSpPr>
      <xdr:pic>
        <xdr:nvPicPr>
          <xdr:cNvPr id="135" name="รูปภาพ 1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33192" y="3720702"/>
            <a:ext cx="2084400" cy="572400"/>
          </a:xfrm>
          <a:prstGeom prst="rect">
            <a:avLst/>
          </a:prstGeom>
        </xdr:spPr>
      </xdr:pic>
      <xdr:sp macro="" textlink="">
        <xdr:nvSpPr>
          <xdr:cNvPr id="84" name="กล่องข้อความ 83"/>
          <xdr:cNvSpPr txBox="1"/>
        </xdr:nvSpPr>
        <xdr:spPr>
          <a:xfrm>
            <a:off x="3234531" y="3725858"/>
            <a:ext cx="1766094" cy="592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บันทึกกิจกรรมพัฒนาผู้เรียน</a:t>
            </a:r>
            <a:endParaRPr lang="th-TH" sz="16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8</xdr:col>
      <xdr:colOff>692412</xdr:colOff>
      <xdr:row>8</xdr:row>
      <xdr:rowOff>59530</xdr:rowOff>
    </xdr:from>
    <xdr:to>
      <xdr:col>11</xdr:col>
      <xdr:colOff>58219</xdr:colOff>
      <xdr:row>9</xdr:row>
      <xdr:rowOff>284155</xdr:rowOff>
    </xdr:to>
    <xdr:grpSp>
      <xdr:nvGrpSpPr>
        <xdr:cNvPr id="26" name="กลุ่ม 25">
          <a:hlinkClick xmlns:r="http://schemas.openxmlformats.org/officeDocument/2006/relationships" r:id="rId20" tooltip="พัฒนาผู้เรียน"/>
        </xdr:cNvPr>
        <xdr:cNvGrpSpPr/>
      </xdr:nvGrpSpPr>
      <xdr:grpSpPr>
        <a:xfrm>
          <a:off x="10426962" y="3107530"/>
          <a:ext cx="2089957" cy="605625"/>
          <a:chOff x="10227332" y="3075780"/>
          <a:chExt cx="2084400" cy="601656"/>
        </a:xfrm>
      </xdr:grpSpPr>
      <xdr:pic>
        <xdr:nvPicPr>
          <xdr:cNvPr id="126" name="รูปภาพ 1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27332" y="3075780"/>
            <a:ext cx="2084400" cy="572400"/>
          </a:xfrm>
          <a:prstGeom prst="rect">
            <a:avLst/>
          </a:prstGeom>
        </xdr:spPr>
      </xdr:pic>
      <xdr:sp macro="" textlink="">
        <xdr:nvSpPr>
          <xdr:cNvPr id="98" name="กล่องข้อความ 97"/>
          <xdr:cNvSpPr txBox="1"/>
        </xdr:nvSpPr>
        <xdr:spPr>
          <a:xfrm>
            <a:off x="10358656" y="3081330"/>
            <a:ext cx="1872501" cy="5961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พิมพ์แบบสรุป</a:t>
            </a:r>
          </a:p>
          <a:p>
            <a:pPr algn="ctr"/>
            <a:r>
              <a:rPr lang="th-TH" sz="16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กิจกรรมพัฒนาผู้เรียน</a:t>
            </a:r>
            <a:endParaRPr lang="th-TH" sz="16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4</xdr:col>
      <xdr:colOff>1345805</xdr:colOff>
      <xdr:row>9</xdr:row>
      <xdr:rowOff>351039</xdr:rowOff>
    </xdr:from>
    <xdr:to>
      <xdr:col>6</xdr:col>
      <xdr:colOff>731880</xdr:colOff>
      <xdr:row>11</xdr:row>
      <xdr:rowOff>168672</xdr:rowOff>
    </xdr:to>
    <xdr:grpSp>
      <xdr:nvGrpSpPr>
        <xdr:cNvPr id="31" name="กลุ่ม 30">
          <a:hlinkClick xmlns:r="http://schemas.openxmlformats.org/officeDocument/2006/relationships" r:id="rId21" tooltip="คำอธิบาย"/>
        </xdr:cNvPr>
        <xdr:cNvGrpSpPr/>
      </xdr:nvGrpSpPr>
      <xdr:grpSpPr>
        <a:xfrm>
          <a:off x="5670155" y="3780039"/>
          <a:ext cx="2091175" cy="579633"/>
          <a:chOff x="5463381" y="3744320"/>
          <a:chExt cx="2084825" cy="571696"/>
        </a:xfrm>
      </xdr:grpSpPr>
      <xdr:pic>
        <xdr:nvPicPr>
          <xdr:cNvPr id="119" name="รูปภาพ 118"/>
          <xdr:cNvPicPr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63381" y="3744320"/>
            <a:ext cx="2084825" cy="568062"/>
          </a:xfrm>
          <a:prstGeom prst="rect">
            <a:avLst/>
          </a:prstGeom>
        </xdr:spPr>
      </xdr:pic>
      <xdr:sp macro="" textlink="">
        <xdr:nvSpPr>
          <xdr:cNvPr id="101" name="กล่องข้อความ 100"/>
          <xdr:cNvSpPr txBox="1"/>
        </xdr:nvSpPr>
        <xdr:spPr>
          <a:xfrm>
            <a:off x="5625703" y="3765152"/>
            <a:ext cx="1776016" cy="55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คำชี้แจ้ง/อธิบาย</a:t>
            </a:r>
          </a:p>
        </xdr:txBody>
      </xdr:sp>
    </xdr:grpSp>
    <xdr:clientData/>
  </xdr:twoCellAnchor>
  <xdr:twoCellAnchor editAs="oneCell">
    <xdr:from>
      <xdr:col>1</xdr:col>
      <xdr:colOff>1339454</xdr:colOff>
      <xdr:row>0</xdr:row>
      <xdr:rowOff>238124</xdr:rowOff>
    </xdr:from>
    <xdr:to>
      <xdr:col>7</xdr:col>
      <xdr:colOff>1163612</xdr:colOff>
      <xdr:row>2</xdr:row>
      <xdr:rowOff>76358</xdr:rowOff>
    </xdr:to>
    <xdr:pic>
      <xdr:nvPicPr>
        <xdr:cNvPr id="2" name="รูปภาพ 1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65"/>
        <a:stretch/>
      </xdr:blipFill>
      <xdr:spPr>
        <a:xfrm>
          <a:off x="1607345" y="238124"/>
          <a:ext cx="7920408" cy="592297"/>
        </a:xfrm>
        <a:prstGeom prst="rect">
          <a:avLst/>
        </a:prstGeom>
      </xdr:spPr>
    </xdr:pic>
    <xdr:clientData/>
  </xdr:twoCellAnchor>
  <xdr:twoCellAnchor>
    <xdr:from>
      <xdr:col>8</xdr:col>
      <xdr:colOff>138906</xdr:colOff>
      <xdr:row>0</xdr:row>
      <xdr:rowOff>188515</xdr:rowOff>
    </xdr:from>
    <xdr:to>
      <xdr:col>9</xdr:col>
      <xdr:colOff>99376</xdr:colOff>
      <xdr:row>2</xdr:row>
      <xdr:rowOff>91688</xdr:rowOff>
    </xdr:to>
    <xdr:pic>
      <xdr:nvPicPr>
        <xdr:cNvPr id="92" name="รูปภาพ 9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2422" y="188515"/>
          <a:ext cx="1309845" cy="657236"/>
        </a:xfrm>
        <a:prstGeom prst="rect">
          <a:avLst/>
        </a:prstGeom>
      </xdr:spPr>
    </xdr:pic>
    <xdr:clientData/>
  </xdr:twoCellAnchor>
  <xdr:twoCellAnchor>
    <xdr:from>
      <xdr:col>9</xdr:col>
      <xdr:colOff>103982</xdr:colOff>
      <xdr:row>0</xdr:row>
      <xdr:rowOff>195157</xdr:rowOff>
    </xdr:from>
    <xdr:to>
      <xdr:col>11</xdr:col>
      <xdr:colOff>63676</xdr:colOff>
      <xdr:row>2</xdr:row>
      <xdr:rowOff>70662</xdr:rowOff>
    </xdr:to>
    <xdr:pic>
      <xdr:nvPicPr>
        <xdr:cNvPr id="103" name="รูปภาพ 10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6873" y="195157"/>
          <a:ext cx="1328912" cy="629568"/>
        </a:xfrm>
        <a:prstGeom prst="rect">
          <a:avLst/>
        </a:prstGeom>
      </xdr:spPr>
    </xdr:pic>
    <xdr:clientData/>
  </xdr:twoCellAnchor>
  <xdr:twoCellAnchor editAs="oneCell">
    <xdr:from>
      <xdr:col>1</xdr:col>
      <xdr:colOff>654844</xdr:colOff>
      <xdr:row>0</xdr:row>
      <xdr:rowOff>99219</xdr:rowOff>
    </xdr:from>
    <xdr:to>
      <xdr:col>2</xdr:col>
      <xdr:colOff>138271</xdr:colOff>
      <xdr:row>2</xdr:row>
      <xdr:rowOff>177958</xdr:rowOff>
    </xdr:to>
    <xdr:pic>
      <xdr:nvPicPr>
        <xdr:cNvPr id="6" name="รูปภาพ 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735" y="99219"/>
          <a:ext cx="832802" cy="832802"/>
        </a:xfrm>
        <a:prstGeom prst="rect">
          <a:avLst/>
        </a:prstGeom>
      </xdr:spPr>
    </xdr:pic>
    <xdr:clientData/>
  </xdr:twoCellAnchor>
  <xdr:twoCellAnchor>
    <xdr:from>
      <xdr:col>1</xdr:col>
      <xdr:colOff>69453</xdr:colOff>
      <xdr:row>11</xdr:row>
      <xdr:rowOff>29765</xdr:rowOff>
    </xdr:from>
    <xdr:to>
      <xdr:col>11</xdr:col>
      <xdr:colOff>469555</xdr:colOff>
      <xdr:row>13</xdr:row>
      <xdr:rowOff>33628</xdr:rowOff>
    </xdr:to>
    <xdr:grpSp>
      <xdr:nvGrpSpPr>
        <xdr:cNvPr id="10" name="กลุ่ม 9"/>
        <xdr:cNvGrpSpPr/>
      </xdr:nvGrpSpPr>
      <xdr:grpSpPr>
        <a:xfrm>
          <a:off x="336153" y="4220765"/>
          <a:ext cx="12592102" cy="889688"/>
          <a:chOff x="337344" y="4177109"/>
          <a:chExt cx="12564320" cy="886910"/>
        </a:xfrm>
      </xdr:grpSpPr>
      <xdr:grpSp>
        <xdr:nvGrpSpPr>
          <xdr:cNvPr id="7" name="กลุ่ม 6"/>
          <xdr:cNvGrpSpPr/>
        </xdr:nvGrpSpPr>
        <xdr:grpSpPr>
          <a:xfrm>
            <a:off x="337344" y="4177109"/>
            <a:ext cx="12564320" cy="827336"/>
            <a:chOff x="99219" y="3988593"/>
            <a:chExt cx="12564320" cy="827336"/>
          </a:xfrm>
        </xdr:grpSpPr>
        <xdr:pic>
          <xdr:nvPicPr>
            <xdr:cNvPr id="90" name="รูปภาพ 89"/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20397712" flipH="1">
              <a:off x="99219" y="3988593"/>
              <a:ext cx="816283" cy="729600"/>
            </a:xfrm>
            <a:prstGeom prst="rect">
              <a:avLst/>
            </a:prstGeom>
          </xdr:spPr>
        </xdr:pic>
        <xdr:pic>
          <xdr:nvPicPr>
            <xdr:cNvPr id="94" name="รูปภาพ 93"/>
            <xdr:cNvPicPr>
              <a:picLocks noChangeAspect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219634" y="4386675"/>
              <a:ext cx="365236" cy="429254"/>
            </a:xfrm>
            <a:prstGeom prst="rect">
              <a:avLst/>
            </a:prstGeom>
          </xdr:spPr>
        </xdr:pic>
        <xdr:pic>
          <xdr:nvPicPr>
            <xdr:cNvPr id="96" name="รูปภาพ 95"/>
            <xdr:cNvPicPr>
              <a:picLocks noChangeAspect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flipH="1">
              <a:off x="9131274" y="4386675"/>
              <a:ext cx="365236" cy="429254"/>
            </a:xfrm>
            <a:prstGeom prst="rect">
              <a:avLst/>
            </a:prstGeom>
          </xdr:spPr>
        </xdr:pic>
        <xdr:pic>
          <xdr:nvPicPr>
            <xdr:cNvPr id="102" name="รูปภาพ 101"/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202288">
              <a:off x="11847256" y="4035950"/>
              <a:ext cx="816283" cy="729600"/>
            </a:xfrm>
            <a:prstGeom prst="rect">
              <a:avLst/>
            </a:prstGeom>
          </xdr:spPr>
        </xdr:pic>
      </xdr:grpSp>
      <xdr:pic>
        <xdr:nvPicPr>
          <xdr:cNvPr id="4" name="รูปภาพ 3"/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08439" y="4554035"/>
            <a:ext cx="5099844" cy="509984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40342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17</xdr:row>
      <xdr:rowOff>170448</xdr:rowOff>
    </xdr:from>
    <xdr:to>
      <xdr:col>0</xdr:col>
      <xdr:colOff>1775650</xdr:colOff>
      <xdr:row>22</xdr:row>
      <xdr:rowOff>13035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80448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70184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61474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152402</xdr:rowOff>
    </xdr:from>
    <xdr:to>
      <xdr:col>0</xdr:col>
      <xdr:colOff>1363571</xdr:colOff>
      <xdr:row>6</xdr:row>
      <xdr:rowOff>162428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94876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7</xdr:row>
      <xdr:rowOff>40106</xdr:rowOff>
    </xdr:from>
    <xdr:to>
      <xdr:col>0</xdr:col>
      <xdr:colOff>1371593</xdr:colOff>
      <xdr:row>8</xdr:row>
      <xdr:rowOff>230606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624264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32086</xdr:rowOff>
    </xdr:from>
    <xdr:to>
      <xdr:col>0</xdr:col>
      <xdr:colOff>1363571</xdr:colOff>
      <xdr:row>11</xdr:row>
      <xdr:rowOff>62165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57665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160428</xdr:rowOff>
    </xdr:from>
    <xdr:to>
      <xdr:col>0</xdr:col>
      <xdr:colOff>1371593</xdr:colOff>
      <xdr:row>13</xdr:row>
      <xdr:rowOff>190507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707112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14</xdr:row>
      <xdr:rowOff>62164</xdr:rowOff>
    </xdr:from>
    <xdr:to>
      <xdr:col>0</xdr:col>
      <xdr:colOff>1363571</xdr:colOff>
      <xdr:row>16</xdr:row>
      <xdr:rowOff>92243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40506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72194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63484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154412</xdr:rowOff>
    </xdr:from>
    <xdr:to>
      <xdr:col>0</xdr:col>
      <xdr:colOff>2588783</xdr:colOff>
      <xdr:row>6</xdr:row>
      <xdr:rowOff>164438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96886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7</xdr:row>
      <xdr:rowOff>42116</xdr:rowOff>
    </xdr:from>
    <xdr:to>
      <xdr:col>0</xdr:col>
      <xdr:colOff>2596805</xdr:colOff>
      <xdr:row>8</xdr:row>
      <xdr:rowOff>232616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626274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34096</xdr:rowOff>
    </xdr:from>
    <xdr:to>
      <xdr:col>0</xdr:col>
      <xdr:colOff>2588783</xdr:colOff>
      <xdr:row>11</xdr:row>
      <xdr:rowOff>64175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59675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162438</xdr:rowOff>
    </xdr:from>
    <xdr:to>
      <xdr:col>0</xdr:col>
      <xdr:colOff>2596805</xdr:colOff>
      <xdr:row>13</xdr:row>
      <xdr:rowOff>192517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709122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14</xdr:row>
      <xdr:rowOff>64174</xdr:rowOff>
    </xdr:from>
    <xdr:to>
      <xdr:col>0</xdr:col>
      <xdr:colOff>2588783</xdr:colOff>
      <xdr:row>16</xdr:row>
      <xdr:rowOff>94253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42516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6</xdr:row>
      <xdr:rowOff>9525</xdr:rowOff>
    </xdr:from>
    <xdr:to>
      <xdr:col>0</xdr:col>
      <xdr:colOff>1276351</xdr:colOff>
      <xdr:row>10</xdr:row>
      <xdr:rowOff>114301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</xdr:row>
      <xdr:rowOff>76200</xdr:rowOff>
    </xdr:from>
    <xdr:to>
      <xdr:col>0</xdr:col>
      <xdr:colOff>1409700</xdr:colOff>
      <xdr:row>3</xdr:row>
      <xdr:rowOff>38100</xdr:rowOff>
    </xdr:to>
    <xdr:grpSp>
      <xdr:nvGrpSpPr>
        <xdr:cNvPr id="3" name="กลุ่ม 2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33350" y="314325"/>
          <a:ext cx="1276350" cy="447675"/>
          <a:chOff x="1323973" y="180974"/>
          <a:chExt cx="1476000" cy="468000"/>
        </a:xfrm>
      </xdr:grpSpPr>
      <xdr:pic>
        <xdr:nvPicPr>
          <xdr:cNvPr id="4" name="รูปภาพ 3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  <xdr:twoCellAnchor>
    <xdr:from>
      <xdr:col>0</xdr:col>
      <xdr:colOff>76200</xdr:colOff>
      <xdr:row>11</xdr:row>
      <xdr:rowOff>0</xdr:rowOff>
    </xdr:from>
    <xdr:to>
      <xdr:col>0</xdr:col>
      <xdr:colOff>1438275</xdr:colOff>
      <xdr:row>23</xdr:row>
      <xdr:rowOff>38101</xdr:rowOff>
    </xdr:to>
    <xdr:sp macro="" textlink="">
      <xdr:nvSpPr>
        <xdr:cNvPr id="7" name="กล่องข้อความ 6"/>
        <xdr:cNvSpPr txBox="1"/>
      </xdr:nvSpPr>
      <xdr:spPr>
        <a:xfrm>
          <a:off x="76200" y="2638425"/>
          <a:ext cx="1362075" cy="289560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ให้กรอกข้อมูลเฉพาะช่องสีขาว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การบันทึกคะแนน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*ก่อนสั่งพิมพ์ 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ให้กดดูตัวอย่างก่อนพิมพ์ด้วยนะคะ..ทางเพจได้กำหนดการตั้งค่าหน้ากระดาษไว้ให้แล้วคะ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6</xdr:row>
      <xdr:rowOff>9525</xdr:rowOff>
    </xdr:from>
    <xdr:to>
      <xdr:col>0</xdr:col>
      <xdr:colOff>1276351</xdr:colOff>
      <xdr:row>10</xdr:row>
      <xdr:rowOff>114301</xdr:rowOff>
    </xdr:to>
    <xdr:pic>
      <xdr:nvPicPr>
        <xdr:cNvPr id="9" name="รูปภาพ 8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</xdr:row>
      <xdr:rowOff>85725</xdr:rowOff>
    </xdr:from>
    <xdr:to>
      <xdr:col>0</xdr:col>
      <xdr:colOff>1409700</xdr:colOff>
      <xdr:row>3</xdr:row>
      <xdr:rowOff>47625</xdr:rowOff>
    </xdr:to>
    <xdr:grpSp>
      <xdr:nvGrpSpPr>
        <xdr:cNvPr id="10" name="กลุ่ม 9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33350" y="323850"/>
          <a:ext cx="1276350" cy="447675"/>
          <a:chOff x="1323973" y="180974"/>
          <a:chExt cx="1476000" cy="468000"/>
        </a:xfrm>
      </xdr:grpSpPr>
      <xdr:pic>
        <xdr:nvPicPr>
          <xdr:cNvPr id="11" name="รูปภาพ 10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</xdr:row>
      <xdr:rowOff>9525</xdr:rowOff>
    </xdr:from>
    <xdr:to>
      <xdr:col>0</xdr:col>
      <xdr:colOff>1285876</xdr:colOff>
      <xdr:row>10</xdr:row>
      <xdr:rowOff>114301</xdr:rowOff>
    </xdr:to>
    <xdr:pic>
      <xdr:nvPicPr>
        <xdr:cNvPr id="10" name="รูปภาพ 9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</xdr:row>
      <xdr:rowOff>76200</xdr:rowOff>
    </xdr:from>
    <xdr:to>
      <xdr:col>0</xdr:col>
      <xdr:colOff>1419225</xdr:colOff>
      <xdr:row>3</xdr:row>
      <xdr:rowOff>38100</xdr:rowOff>
    </xdr:to>
    <xdr:grpSp>
      <xdr:nvGrpSpPr>
        <xdr:cNvPr id="11" name="กลุ่ม 10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42875" y="314325"/>
          <a:ext cx="1276350" cy="447675"/>
          <a:chOff x="1323973" y="180974"/>
          <a:chExt cx="1476000" cy="468000"/>
        </a:xfrm>
      </xdr:grpSpPr>
      <xdr:pic>
        <xdr:nvPicPr>
          <xdr:cNvPr id="12" name="รูปภาพ 11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13" name="กล่องข้อความ 12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</xdr:row>
      <xdr:rowOff>9525</xdr:rowOff>
    </xdr:from>
    <xdr:to>
      <xdr:col>0</xdr:col>
      <xdr:colOff>1285876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</xdr:row>
      <xdr:rowOff>95250</xdr:rowOff>
    </xdr:from>
    <xdr:to>
      <xdr:col>0</xdr:col>
      <xdr:colOff>1419225</xdr:colOff>
      <xdr:row>3</xdr:row>
      <xdr:rowOff>57150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42875" y="333375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</xdr:row>
      <xdr:rowOff>9525</xdr:rowOff>
    </xdr:from>
    <xdr:to>
      <xdr:col>0</xdr:col>
      <xdr:colOff>1285876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</xdr:row>
      <xdr:rowOff>85725</xdr:rowOff>
    </xdr:from>
    <xdr:to>
      <xdr:col>0</xdr:col>
      <xdr:colOff>1419225</xdr:colOff>
      <xdr:row>3</xdr:row>
      <xdr:rowOff>47625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42875" y="323850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</xdr:row>
      <xdr:rowOff>9525</xdr:rowOff>
    </xdr:from>
    <xdr:to>
      <xdr:col>0</xdr:col>
      <xdr:colOff>1285876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</xdr:row>
      <xdr:rowOff>85725</xdr:rowOff>
    </xdr:from>
    <xdr:to>
      <xdr:col>0</xdr:col>
      <xdr:colOff>1419225</xdr:colOff>
      <xdr:row>3</xdr:row>
      <xdr:rowOff>47625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42875" y="323850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</xdr:row>
      <xdr:rowOff>9525</xdr:rowOff>
    </xdr:from>
    <xdr:to>
      <xdr:col>0</xdr:col>
      <xdr:colOff>1285876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</xdr:row>
      <xdr:rowOff>95250</xdr:rowOff>
    </xdr:from>
    <xdr:to>
      <xdr:col>0</xdr:col>
      <xdr:colOff>1419225</xdr:colOff>
      <xdr:row>3</xdr:row>
      <xdr:rowOff>57150</xdr:rowOff>
    </xdr:to>
    <xdr:grpSp>
      <xdr:nvGrpSpPr>
        <xdr:cNvPr id="7" name="กลุ่ม 6">
          <a:hlinkClick xmlns:r="http://schemas.openxmlformats.org/officeDocument/2006/relationships" r:id="rId3" tooltip="คณิตศาสตร์"/>
        </xdr:cNvPr>
        <xdr:cNvGrpSpPr/>
      </xdr:nvGrpSpPr>
      <xdr:grpSpPr>
        <a:xfrm>
          <a:off x="142875" y="333375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238125</xdr:colOff>
      <xdr:row>3</xdr:row>
      <xdr:rowOff>0</xdr:rowOff>
    </xdr:to>
    <xdr:pic>
      <xdr:nvPicPr>
        <xdr:cNvPr id="9" name="รูปภาพ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687300" cy="1066800"/>
        </a:xfrm>
        <a:prstGeom prst="rect">
          <a:avLst/>
        </a:prstGeom>
      </xdr:spPr>
    </xdr:pic>
    <xdr:clientData/>
  </xdr:twoCellAnchor>
  <xdr:twoCellAnchor>
    <xdr:from>
      <xdr:col>21</xdr:col>
      <xdr:colOff>19049</xdr:colOff>
      <xdr:row>1</xdr:row>
      <xdr:rowOff>12408</xdr:rowOff>
    </xdr:from>
    <xdr:to>
      <xdr:col>27</xdr:col>
      <xdr:colOff>23987</xdr:colOff>
      <xdr:row>2</xdr:row>
      <xdr:rowOff>479144</xdr:rowOff>
    </xdr:to>
    <xdr:grpSp>
      <xdr:nvGrpSpPr>
        <xdr:cNvPr id="2" name="กลุ่ม 1"/>
        <xdr:cNvGrpSpPr/>
      </xdr:nvGrpSpPr>
      <xdr:grpSpPr>
        <a:xfrm>
          <a:off x="8543924" y="202908"/>
          <a:ext cx="2643363" cy="657236"/>
          <a:chOff x="8515349" y="202908"/>
          <a:chExt cx="2643363" cy="657236"/>
        </a:xfrm>
      </xdr:grpSpPr>
      <xdr:pic>
        <xdr:nvPicPr>
          <xdr:cNvPr id="5" name="รูปภาพ 4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5349" y="202908"/>
            <a:ext cx="1309845" cy="657236"/>
          </a:xfrm>
          <a:prstGeom prst="rect">
            <a:avLst/>
          </a:prstGeom>
        </xdr:spPr>
      </xdr:pic>
      <xdr:pic>
        <xdr:nvPicPr>
          <xdr:cNvPr id="6" name="รูปภาพ 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829800" y="209550"/>
            <a:ext cx="1328912" cy="629568"/>
          </a:xfrm>
          <a:prstGeom prst="rect">
            <a:avLst/>
          </a:prstGeom>
        </xdr:spPr>
      </xdr:pic>
    </xdr:grpSp>
    <xdr:clientData/>
  </xdr:twoCellAnchor>
  <xdr:twoCellAnchor editAs="oneCell">
    <xdr:from>
      <xdr:col>27</xdr:col>
      <xdr:colOff>390525</xdr:colOff>
      <xdr:row>0</xdr:row>
      <xdr:rowOff>161925</xdr:rowOff>
    </xdr:from>
    <xdr:to>
      <xdr:col>29</xdr:col>
      <xdr:colOff>238125</xdr:colOff>
      <xdr:row>2</xdr:row>
      <xdr:rowOff>485775</xdr:rowOff>
    </xdr:to>
    <xdr:pic>
      <xdr:nvPicPr>
        <xdr:cNvPr id="7" name="รูปภาพ 6">
          <a:hlinkClick xmlns:r="http://schemas.openxmlformats.org/officeDocument/2006/relationships" r:id="rId4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0" y="1619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1</xdr:row>
      <xdr:rowOff>40983</xdr:rowOff>
    </xdr:from>
    <xdr:to>
      <xdr:col>20</xdr:col>
      <xdr:colOff>348032</xdr:colOff>
      <xdr:row>2</xdr:row>
      <xdr:rowOff>442780</xdr:rowOff>
    </xdr:to>
    <xdr:pic>
      <xdr:nvPicPr>
        <xdr:cNvPr id="11" name="รูปภาพ 1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65"/>
        <a:stretch/>
      </xdr:blipFill>
      <xdr:spPr>
        <a:xfrm>
          <a:off x="542924" y="231483"/>
          <a:ext cx="7920408" cy="592297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12</xdr:row>
      <xdr:rowOff>9525</xdr:rowOff>
    </xdr:from>
    <xdr:to>
      <xdr:col>29</xdr:col>
      <xdr:colOff>428624</xdr:colOff>
      <xdr:row>17</xdr:row>
      <xdr:rowOff>17145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3476625"/>
          <a:ext cx="12068175" cy="134112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6</xdr:row>
      <xdr:rowOff>9525</xdr:rowOff>
    </xdr:from>
    <xdr:to>
      <xdr:col>0</xdr:col>
      <xdr:colOff>1276351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</xdr:row>
      <xdr:rowOff>66675</xdr:rowOff>
    </xdr:from>
    <xdr:to>
      <xdr:col>0</xdr:col>
      <xdr:colOff>1409700</xdr:colOff>
      <xdr:row>3</xdr:row>
      <xdr:rowOff>28575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33350" y="304800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</xdr:row>
      <xdr:rowOff>9525</xdr:rowOff>
    </xdr:from>
    <xdr:to>
      <xdr:col>0</xdr:col>
      <xdr:colOff>1285876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</xdr:row>
      <xdr:rowOff>66675</xdr:rowOff>
    </xdr:from>
    <xdr:to>
      <xdr:col>0</xdr:col>
      <xdr:colOff>1419225</xdr:colOff>
      <xdr:row>3</xdr:row>
      <xdr:rowOff>28575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42875" y="304800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</xdr:row>
      <xdr:rowOff>9525</xdr:rowOff>
    </xdr:from>
    <xdr:to>
      <xdr:col>0</xdr:col>
      <xdr:colOff>1285876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</xdr:row>
      <xdr:rowOff>76200</xdr:rowOff>
    </xdr:from>
    <xdr:to>
      <xdr:col>0</xdr:col>
      <xdr:colOff>1419225</xdr:colOff>
      <xdr:row>3</xdr:row>
      <xdr:rowOff>38100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42875" y="314325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</xdr:row>
      <xdr:rowOff>9525</xdr:rowOff>
    </xdr:from>
    <xdr:to>
      <xdr:col>0</xdr:col>
      <xdr:colOff>1285876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</xdr:row>
      <xdr:rowOff>85725</xdr:rowOff>
    </xdr:from>
    <xdr:to>
      <xdr:col>0</xdr:col>
      <xdr:colOff>1419225</xdr:colOff>
      <xdr:row>3</xdr:row>
      <xdr:rowOff>47625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42875" y="323850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6</xdr:row>
      <xdr:rowOff>9525</xdr:rowOff>
    </xdr:from>
    <xdr:to>
      <xdr:col>0</xdr:col>
      <xdr:colOff>1276351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</xdr:row>
      <xdr:rowOff>76200</xdr:rowOff>
    </xdr:from>
    <xdr:to>
      <xdr:col>0</xdr:col>
      <xdr:colOff>1409700</xdr:colOff>
      <xdr:row>3</xdr:row>
      <xdr:rowOff>38100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33350" y="314325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6</xdr:row>
      <xdr:rowOff>9525</xdr:rowOff>
    </xdr:from>
    <xdr:to>
      <xdr:col>0</xdr:col>
      <xdr:colOff>1276351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</xdr:row>
      <xdr:rowOff>85725</xdr:rowOff>
    </xdr:from>
    <xdr:to>
      <xdr:col>0</xdr:col>
      <xdr:colOff>1409700</xdr:colOff>
      <xdr:row>3</xdr:row>
      <xdr:rowOff>47625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33350" y="323850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</xdr:row>
      <xdr:rowOff>9525</xdr:rowOff>
    </xdr:from>
    <xdr:to>
      <xdr:col>0</xdr:col>
      <xdr:colOff>1285876</xdr:colOff>
      <xdr:row>10</xdr:row>
      <xdr:rowOff>114301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1057276" cy="105727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</xdr:row>
      <xdr:rowOff>85725</xdr:rowOff>
    </xdr:from>
    <xdr:to>
      <xdr:col>0</xdr:col>
      <xdr:colOff>1419225</xdr:colOff>
      <xdr:row>3</xdr:row>
      <xdr:rowOff>47625</xdr:rowOff>
    </xdr:to>
    <xdr:grpSp>
      <xdr:nvGrpSpPr>
        <xdr:cNvPr id="7" name="กลุ่ม 6">
          <a:hlinkClick xmlns:r="http://schemas.openxmlformats.org/officeDocument/2006/relationships" r:id="rId3" tooltip="กรอกคะแนน"/>
        </xdr:cNvPr>
        <xdr:cNvGrpSpPr/>
      </xdr:nvGrpSpPr>
      <xdr:grpSpPr>
        <a:xfrm>
          <a:off x="142875" y="323850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285750</xdr:colOff>
      <xdr:row>1</xdr:row>
      <xdr:rowOff>142875</xdr:rowOff>
    </xdr:from>
    <xdr:to>
      <xdr:col>22</xdr:col>
      <xdr:colOff>495300</xdr:colOff>
      <xdr:row>5</xdr:row>
      <xdr:rowOff>57150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381000"/>
          <a:ext cx="895350" cy="8953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123825</xdr:colOff>
      <xdr:row>0</xdr:row>
      <xdr:rowOff>152400</xdr:rowOff>
    </xdr:from>
    <xdr:to>
      <xdr:col>40</xdr:col>
      <xdr:colOff>542925</xdr:colOff>
      <xdr:row>3</xdr:row>
      <xdr:rowOff>219075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152400"/>
          <a:ext cx="895350" cy="8953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285750</xdr:colOff>
      <xdr:row>1</xdr:row>
      <xdr:rowOff>0</xdr:rowOff>
    </xdr:from>
    <xdr:to>
      <xdr:col>14</xdr:col>
      <xdr:colOff>495300</xdr:colOff>
      <xdr:row>4</xdr:row>
      <xdr:rowOff>38100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266700"/>
          <a:ext cx="895350" cy="895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47625</xdr:rowOff>
    </xdr:from>
    <xdr:to>
      <xdr:col>1</xdr:col>
      <xdr:colOff>342900</xdr:colOff>
      <xdr:row>3</xdr:row>
      <xdr:rowOff>161925</xdr:rowOff>
    </xdr:to>
    <xdr:pic>
      <xdr:nvPicPr>
        <xdr:cNvPr id="5" name="รูปภาพ 4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47625"/>
          <a:ext cx="828675" cy="828675"/>
        </a:xfrm>
        <a:prstGeom prst="rect">
          <a:avLst/>
        </a:prstGeom>
      </xdr:spPr>
    </xdr:pic>
    <xdr:clientData/>
  </xdr:twoCellAnchor>
  <xdr:twoCellAnchor>
    <xdr:from>
      <xdr:col>9</xdr:col>
      <xdr:colOff>190498</xdr:colOff>
      <xdr:row>0</xdr:row>
      <xdr:rowOff>85725</xdr:rowOff>
    </xdr:from>
    <xdr:to>
      <xdr:col>14</xdr:col>
      <xdr:colOff>790574</xdr:colOff>
      <xdr:row>3</xdr:row>
      <xdr:rowOff>152400</xdr:rowOff>
    </xdr:to>
    <xdr:sp macro="" textlink="">
      <xdr:nvSpPr>
        <xdr:cNvPr id="8" name="กล่องข้อความ 7"/>
        <xdr:cNvSpPr txBox="1"/>
      </xdr:nvSpPr>
      <xdr:spPr>
        <a:xfrm>
          <a:off x="8543923" y="85725"/>
          <a:ext cx="4171951" cy="78105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ข้อมูลนักเรียน กรณีคัดลอกข้อมูลจาก </a:t>
          </a:r>
          <a:r>
            <a:rPr lang="en-US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DMC </a:t>
          </a:r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มากรอก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ให้คุณครูจัดลำดับช่องให้ตรงกับจำนวนช่องในตาราง  การวางข้อมูลให้วางแบบ วางค่า</a:t>
          </a:r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นะคะ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*** ห้ามลบแถวหรือคอลัมน์ อาจจะทำให้ข้อมูลผิดพลาด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466724</xdr:colOff>
      <xdr:row>1</xdr:row>
      <xdr:rowOff>38100</xdr:rowOff>
    </xdr:from>
    <xdr:to>
      <xdr:col>2</xdr:col>
      <xdr:colOff>981074</xdr:colOff>
      <xdr:row>3</xdr:row>
      <xdr:rowOff>9525</xdr:rowOff>
    </xdr:to>
    <xdr:grpSp>
      <xdr:nvGrpSpPr>
        <xdr:cNvPr id="10" name="กลุ่ม 9">
          <a:hlinkClick xmlns:r="http://schemas.openxmlformats.org/officeDocument/2006/relationships" r:id="rId3" tooltip="ข้อมูลนักเรียน"/>
        </xdr:cNvPr>
        <xdr:cNvGrpSpPr/>
      </xdr:nvGrpSpPr>
      <xdr:grpSpPr>
        <a:xfrm>
          <a:off x="1304924" y="276225"/>
          <a:ext cx="1571625" cy="447675"/>
          <a:chOff x="1266824" y="257175"/>
          <a:chExt cx="1571625" cy="447675"/>
        </a:xfrm>
      </xdr:grpSpPr>
      <xdr:pic>
        <xdr:nvPicPr>
          <xdr:cNvPr id="2" name="รูปภาพ 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6824" y="257175"/>
            <a:ext cx="1571625" cy="447675"/>
          </a:xfrm>
          <a:prstGeom prst="rect">
            <a:avLst/>
          </a:prstGeom>
        </xdr:spPr>
      </xdr:pic>
      <xdr:sp macro="" textlink="">
        <xdr:nvSpPr>
          <xdr:cNvPr id="3" name="กล่องข้อความ 2"/>
          <xdr:cNvSpPr txBox="1"/>
        </xdr:nvSpPr>
        <xdr:spPr>
          <a:xfrm>
            <a:off x="1390649" y="333375"/>
            <a:ext cx="14001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ตรวจสอบข้อมูลนักเรียน</a:t>
            </a:r>
          </a:p>
        </xdr:txBody>
      </xdr:sp>
    </xdr:grpSp>
    <xdr:clientData/>
  </xdr:twoCellAnchor>
  <xdr:twoCellAnchor editAs="oneCell">
    <xdr:from>
      <xdr:col>5</xdr:col>
      <xdr:colOff>304800</xdr:colOff>
      <xdr:row>0</xdr:row>
      <xdr:rowOff>133350</xdr:rowOff>
    </xdr:from>
    <xdr:to>
      <xdr:col>7</xdr:col>
      <xdr:colOff>647700</xdr:colOff>
      <xdr:row>3</xdr:row>
      <xdr:rowOff>99081</xdr:rowOff>
    </xdr:to>
    <xdr:pic>
      <xdr:nvPicPr>
        <xdr:cNvPr id="9" name="รูปภาพ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33350"/>
          <a:ext cx="2362200" cy="68010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495299</xdr:colOff>
      <xdr:row>6</xdr:row>
      <xdr:rowOff>228599</xdr:rowOff>
    </xdr:from>
    <xdr:ext cx="762001" cy="762001"/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" y="1828799"/>
          <a:ext cx="762001" cy="762001"/>
        </a:xfrm>
        <a:prstGeom prst="rect">
          <a:avLst/>
        </a:prstGeom>
      </xdr:spPr>
    </xdr:pic>
    <xdr:clientData/>
  </xdr:oneCellAnchor>
  <xdr:twoCellAnchor>
    <xdr:from>
      <xdr:col>0</xdr:col>
      <xdr:colOff>190500</xdr:colOff>
      <xdr:row>10</xdr:row>
      <xdr:rowOff>47625</xdr:rowOff>
    </xdr:from>
    <xdr:to>
      <xdr:col>0</xdr:col>
      <xdr:colOff>1552575</xdr:colOff>
      <xdr:row>20</xdr:row>
      <xdr:rowOff>0</xdr:rowOff>
    </xdr:to>
    <xdr:sp macro="" textlink="">
      <xdr:nvSpPr>
        <xdr:cNvPr id="3" name="กล่องข้อความ 2"/>
        <xdr:cNvSpPr txBox="1"/>
      </xdr:nvSpPr>
      <xdr:spPr>
        <a:xfrm>
          <a:off x="190500" y="2695575"/>
          <a:ext cx="1362075" cy="20478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4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ผลการประเมินตรวจสอบ</a:t>
          </a:r>
          <a:r>
            <a:rPr lang="th-TH" sz="14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ข้อมูลเสร็จสามารถสั่งพิมพ์ได้เลย</a:t>
          </a:r>
        </a:p>
        <a:p>
          <a:r>
            <a:rPr lang="th-TH" sz="14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4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</a:p>
        <a:p>
          <a:r>
            <a:rPr lang="th-TH" sz="14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ให้ดูตัวอย่างก่อนพิมพ์ด้วยนะคะ..ทางเพจได้กำหนดการตั้งค่าไว้ให้แล้วคะ</a:t>
          </a:r>
          <a:endParaRPr lang="th-TH" sz="14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238125</xdr:colOff>
      <xdr:row>1</xdr:row>
      <xdr:rowOff>171450</xdr:rowOff>
    </xdr:from>
    <xdr:to>
      <xdr:col>0</xdr:col>
      <xdr:colOff>1514475</xdr:colOff>
      <xdr:row>4</xdr:row>
      <xdr:rowOff>28575</xdr:rowOff>
    </xdr:to>
    <xdr:grpSp>
      <xdr:nvGrpSpPr>
        <xdr:cNvPr id="4" name="กลุ่ม 3">
          <a:hlinkClick xmlns:r="http://schemas.openxmlformats.org/officeDocument/2006/relationships" r:id="rId3" tooltip="สรุปผล"/>
        </xdr:cNvPr>
        <xdr:cNvGrpSpPr/>
      </xdr:nvGrpSpPr>
      <xdr:grpSpPr>
        <a:xfrm>
          <a:off x="238125" y="438150"/>
          <a:ext cx="1276350" cy="447675"/>
          <a:chOff x="1323973" y="180974"/>
          <a:chExt cx="1476000" cy="468000"/>
        </a:xfrm>
      </xdr:grpSpPr>
      <xdr:pic>
        <xdr:nvPicPr>
          <xdr:cNvPr id="5" name="รูปภาพ 4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ภาคเรียนที่</a:t>
            </a:r>
            <a:r>
              <a:rPr lang="th-TH" sz="16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2</a:t>
            </a:r>
            <a:endParaRPr lang="th-TH" sz="16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0</xdr:col>
      <xdr:colOff>238125</xdr:colOff>
      <xdr:row>4</xdr:row>
      <xdr:rowOff>247650</xdr:rowOff>
    </xdr:from>
    <xdr:to>
      <xdr:col>0</xdr:col>
      <xdr:colOff>1514475</xdr:colOff>
      <xdr:row>5</xdr:row>
      <xdr:rowOff>190500</xdr:rowOff>
    </xdr:to>
    <xdr:grpSp>
      <xdr:nvGrpSpPr>
        <xdr:cNvPr id="7" name="กลุ่ม 6">
          <a:hlinkClick xmlns:r="http://schemas.openxmlformats.org/officeDocument/2006/relationships" r:id="rId5" tooltip="สรุปผล"/>
        </xdr:cNvPr>
        <xdr:cNvGrpSpPr/>
      </xdr:nvGrpSpPr>
      <xdr:grpSpPr>
        <a:xfrm>
          <a:off x="238125" y="1104900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สรุปผลปลายปี</a:t>
            </a: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495299</xdr:colOff>
      <xdr:row>6</xdr:row>
      <xdr:rowOff>228599</xdr:rowOff>
    </xdr:from>
    <xdr:ext cx="762001" cy="762001"/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" y="1828799"/>
          <a:ext cx="762001" cy="762001"/>
        </a:xfrm>
        <a:prstGeom prst="rect">
          <a:avLst/>
        </a:prstGeom>
      </xdr:spPr>
    </xdr:pic>
    <xdr:clientData/>
  </xdr:oneCellAnchor>
  <xdr:twoCellAnchor>
    <xdr:from>
      <xdr:col>0</xdr:col>
      <xdr:colOff>190500</xdr:colOff>
      <xdr:row>10</xdr:row>
      <xdr:rowOff>47625</xdr:rowOff>
    </xdr:from>
    <xdr:to>
      <xdr:col>0</xdr:col>
      <xdr:colOff>1552575</xdr:colOff>
      <xdr:row>20</xdr:row>
      <xdr:rowOff>0</xdr:rowOff>
    </xdr:to>
    <xdr:sp macro="" textlink="">
      <xdr:nvSpPr>
        <xdr:cNvPr id="3" name="กล่องข้อความ 2"/>
        <xdr:cNvSpPr txBox="1"/>
      </xdr:nvSpPr>
      <xdr:spPr>
        <a:xfrm>
          <a:off x="190500" y="2695575"/>
          <a:ext cx="1362075" cy="20478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4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ผลการประเมินตรวจสอบ</a:t>
          </a:r>
          <a:r>
            <a:rPr lang="th-TH" sz="14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ข้อมูลเสร็จสามารถสั่งพิมพ์ได้เลย</a:t>
          </a:r>
        </a:p>
        <a:p>
          <a:r>
            <a:rPr lang="th-TH" sz="14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4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</a:p>
        <a:p>
          <a:r>
            <a:rPr lang="th-TH" sz="14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ให้ดูตัวอย่างก่อนพิมพ์ด้วยนะคะ..ทางเพจได้กำหนดการตั้งค่าไว้ให้แล้วคะ</a:t>
          </a:r>
          <a:endParaRPr lang="th-TH" sz="14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238125</xdr:colOff>
      <xdr:row>1</xdr:row>
      <xdr:rowOff>171450</xdr:rowOff>
    </xdr:from>
    <xdr:to>
      <xdr:col>0</xdr:col>
      <xdr:colOff>1514475</xdr:colOff>
      <xdr:row>4</xdr:row>
      <xdr:rowOff>28575</xdr:rowOff>
    </xdr:to>
    <xdr:grpSp>
      <xdr:nvGrpSpPr>
        <xdr:cNvPr id="4" name="กลุ่ม 3">
          <a:hlinkClick xmlns:r="http://schemas.openxmlformats.org/officeDocument/2006/relationships" r:id="rId3" tooltip="สรุปผล"/>
        </xdr:cNvPr>
        <xdr:cNvGrpSpPr/>
      </xdr:nvGrpSpPr>
      <xdr:grpSpPr>
        <a:xfrm>
          <a:off x="238125" y="438150"/>
          <a:ext cx="1276350" cy="447675"/>
          <a:chOff x="1323973" y="180974"/>
          <a:chExt cx="1476000" cy="468000"/>
        </a:xfrm>
      </xdr:grpSpPr>
      <xdr:pic>
        <xdr:nvPicPr>
          <xdr:cNvPr id="5" name="รูปภาพ 4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ภาคเรียนที่</a:t>
            </a:r>
            <a:r>
              <a:rPr lang="th-TH" sz="16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1</a:t>
            </a:r>
            <a:endParaRPr lang="th-TH" sz="16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0</xdr:col>
      <xdr:colOff>238125</xdr:colOff>
      <xdr:row>4</xdr:row>
      <xdr:rowOff>247650</xdr:rowOff>
    </xdr:from>
    <xdr:to>
      <xdr:col>0</xdr:col>
      <xdr:colOff>1514475</xdr:colOff>
      <xdr:row>5</xdr:row>
      <xdr:rowOff>190500</xdr:rowOff>
    </xdr:to>
    <xdr:grpSp>
      <xdr:nvGrpSpPr>
        <xdr:cNvPr id="7" name="กลุ่ม 6">
          <a:hlinkClick xmlns:r="http://schemas.openxmlformats.org/officeDocument/2006/relationships" r:id="rId5" tooltip="สรุปผล"/>
        </xdr:cNvPr>
        <xdr:cNvGrpSpPr/>
      </xdr:nvGrpSpPr>
      <xdr:grpSpPr>
        <a:xfrm>
          <a:off x="238125" y="1104900"/>
          <a:ext cx="1276350" cy="447675"/>
          <a:chOff x="1323973" y="180974"/>
          <a:chExt cx="1476000" cy="468000"/>
        </a:xfrm>
      </xdr:grpSpPr>
      <xdr:pic>
        <xdr:nvPicPr>
          <xdr:cNvPr id="8" name="รูปภาพ 7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สรุปผลปลายปี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5</xdr:row>
      <xdr:rowOff>19050</xdr:rowOff>
    </xdr:from>
    <xdr:ext cx="1057276" cy="1057276"/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381125"/>
          <a:ext cx="1057276" cy="1057276"/>
        </a:xfrm>
        <a:prstGeom prst="rect">
          <a:avLst/>
        </a:prstGeom>
      </xdr:spPr>
    </xdr:pic>
    <xdr:clientData/>
  </xdr:oneCellAnchor>
  <xdr:twoCellAnchor>
    <xdr:from>
      <xdr:col>0</xdr:col>
      <xdr:colOff>190500</xdr:colOff>
      <xdr:row>10</xdr:row>
      <xdr:rowOff>47625</xdr:rowOff>
    </xdr:from>
    <xdr:to>
      <xdr:col>0</xdr:col>
      <xdr:colOff>1552575</xdr:colOff>
      <xdr:row>21</xdr:row>
      <xdr:rowOff>152400</xdr:rowOff>
    </xdr:to>
    <xdr:sp macro="" textlink="">
      <xdr:nvSpPr>
        <xdr:cNvPr id="3" name="กล่องข้อความ 2"/>
        <xdr:cNvSpPr txBox="1"/>
      </xdr:nvSpPr>
      <xdr:spPr>
        <a:xfrm>
          <a:off x="190500" y="2695575"/>
          <a:ext cx="1362075" cy="2409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สรุปผลการประเมินปลายปีตรวจสอบ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200025</xdr:colOff>
      <xdr:row>2</xdr:row>
      <xdr:rowOff>57150</xdr:rowOff>
    </xdr:from>
    <xdr:to>
      <xdr:col>0</xdr:col>
      <xdr:colOff>1476375</xdr:colOff>
      <xdr:row>4</xdr:row>
      <xdr:rowOff>180975</xdr:rowOff>
    </xdr:to>
    <xdr:grpSp>
      <xdr:nvGrpSpPr>
        <xdr:cNvPr id="4" name="กลุ่ม 3">
          <a:hlinkClick xmlns:r="http://schemas.openxmlformats.org/officeDocument/2006/relationships" r:id="rId3" tooltip="สรุปผล"/>
        </xdr:cNvPr>
        <xdr:cNvGrpSpPr/>
      </xdr:nvGrpSpPr>
      <xdr:grpSpPr>
        <a:xfrm>
          <a:off x="200025" y="590550"/>
          <a:ext cx="1276350" cy="447675"/>
          <a:chOff x="1323973" y="180974"/>
          <a:chExt cx="1476000" cy="468000"/>
        </a:xfrm>
      </xdr:grpSpPr>
      <xdr:pic>
        <xdr:nvPicPr>
          <xdr:cNvPr id="5" name="รูปภาพ 4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หน้าถัดไป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466725</xdr:colOff>
      <xdr:row>4</xdr:row>
      <xdr:rowOff>180975</xdr:rowOff>
    </xdr:from>
    <xdr:ext cx="962025" cy="962025"/>
    <xdr:pic>
      <xdr:nvPicPr>
        <xdr:cNvPr id="5" name="รูปภาพ 4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971550"/>
          <a:ext cx="962025" cy="962025"/>
        </a:xfrm>
        <a:prstGeom prst="rect">
          <a:avLst/>
        </a:prstGeom>
      </xdr:spPr>
    </xdr:pic>
    <xdr:clientData/>
  </xdr:oneCellAnchor>
  <xdr:twoCellAnchor>
    <xdr:from>
      <xdr:col>23</xdr:col>
      <xdr:colOff>285750</xdr:colOff>
      <xdr:row>1</xdr:row>
      <xdr:rowOff>0</xdr:rowOff>
    </xdr:from>
    <xdr:to>
      <xdr:col>25</xdr:col>
      <xdr:colOff>190500</xdr:colOff>
      <xdr:row>2</xdr:row>
      <xdr:rowOff>200025</xdr:rowOff>
    </xdr:to>
    <xdr:grpSp>
      <xdr:nvGrpSpPr>
        <xdr:cNvPr id="6" name="กลุ่ม 5">
          <a:hlinkClick xmlns:r="http://schemas.openxmlformats.org/officeDocument/2006/relationships" r:id="rId3" tooltip="สรุปผล"/>
        </xdr:cNvPr>
        <xdr:cNvGrpSpPr/>
      </xdr:nvGrpSpPr>
      <xdr:grpSpPr>
        <a:xfrm>
          <a:off x="10372725" y="247650"/>
          <a:ext cx="1276350" cy="447675"/>
          <a:chOff x="1323973" y="180974"/>
          <a:chExt cx="1476000" cy="468000"/>
        </a:xfrm>
      </xdr:grpSpPr>
      <xdr:pic>
        <xdr:nvPicPr>
          <xdr:cNvPr id="7" name="รูปภาพ 6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หน้าถัดไป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390525</xdr:colOff>
      <xdr:row>4</xdr:row>
      <xdr:rowOff>152400</xdr:rowOff>
    </xdr:from>
    <xdr:ext cx="962025" cy="962025"/>
    <xdr:pic>
      <xdr:nvPicPr>
        <xdr:cNvPr id="23" name="รูปภาพ 2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971550"/>
          <a:ext cx="962025" cy="962025"/>
        </a:xfrm>
        <a:prstGeom prst="rect">
          <a:avLst/>
        </a:prstGeom>
      </xdr:spPr>
    </xdr:pic>
    <xdr:clientData/>
  </xdr:oneCellAnchor>
  <xdr:twoCellAnchor>
    <xdr:from>
      <xdr:col>23</xdr:col>
      <xdr:colOff>209550</xdr:colOff>
      <xdr:row>1</xdr:row>
      <xdr:rowOff>0</xdr:rowOff>
    </xdr:from>
    <xdr:to>
      <xdr:col>42</xdr:col>
      <xdr:colOff>466725</xdr:colOff>
      <xdr:row>2</xdr:row>
      <xdr:rowOff>200025</xdr:rowOff>
    </xdr:to>
    <xdr:grpSp>
      <xdr:nvGrpSpPr>
        <xdr:cNvPr id="24" name="กลุ่ม 23">
          <a:hlinkClick xmlns:r="http://schemas.openxmlformats.org/officeDocument/2006/relationships" r:id="rId3" tooltip="สรุปผล"/>
        </xdr:cNvPr>
        <xdr:cNvGrpSpPr/>
      </xdr:nvGrpSpPr>
      <xdr:grpSpPr>
        <a:xfrm>
          <a:off x="10258425" y="247650"/>
          <a:ext cx="1276350" cy="447675"/>
          <a:chOff x="1323973" y="180974"/>
          <a:chExt cx="1476000" cy="468000"/>
        </a:xfrm>
      </xdr:grpSpPr>
      <xdr:pic>
        <xdr:nvPicPr>
          <xdr:cNvPr id="25" name="รูปภาพ 24"/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หน้าถัดไป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371475</xdr:colOff>
      <xdr:row>1</xdr:row>
      <xdr:rowOff>161925</xdr:rowOff>
    </xdr:from>
    <xdr:to>
      <xdr:col>16</xdr:col>
      <xdr:colOff>581025</xdr:colOff>
      <xdr:row>2</xdr:row>
      <xdr:rowOff>95250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40957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6</xdr:col>
      <xdr:colOff>108471</xdr:colOff>
      <xdr:row>1</xdr:row>
      <xdr:rowOff>171450</xdr:rowOff>
    </xdr:from>
    <xdr:to>
      <xdr:col>7</xdr:col>
      <xdr:colOff>114299</xdr:colOff>
      <xdr:row>1</xdr:row>
      <xdr:rowOff>933449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5371" y="419100"/>
          <a:ext cx="548753" cy="76199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285750</xdr:colOff>
      <xdr:row>1</xdr:row>
      <xdr:rowOff>0</xdr:rowOff>
    </xdr:from>
    <xdr:to>
      <xdr:col>19</xdr:col>
      <xdr:colOff>104775</xdr:colOff>
      <xdr:row>5</xdr:row>
      <xdr:rowOff>47625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38125"/>
          <a:ext cx="895350" cy="89535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285750</xdr:colOff>
      <xdr:row>1</xdr:row>
      <xdr:rowOff>0</xdr:rowOff>
    </xdr:from>
    <xdr:to>
      <xdr:col>30</xdr:col>
      <xdr:colOff>552450</xdr:colOff>
      <xdr:row>5</xdr:row>
      <xdr:rowOff>76200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8125"/>
          <a:ext cx="895350" cy="8953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14</xdr:col>
      <xdr:colOff>209550</xdr:colOff>
      <xdr:row>4</xdr:row>
      <xdr:rowOff>38100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266700"/>
          <a:ext cx="895350" cy="8953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10</xdr:row>
      <xdr:rowOff>152399</xdr:rowOff>
    </xdr:from>
    <xdr:to>
      <xdr:col>17</xdr:col>
      <xdr:colOff>371475</xdr:colOff>
      <xdr:row>25</xdr:row>
      <xdr:rowOff>228600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371475</xdr:colOff>
      <xdr:row>2</xdr:row>
      <xdr:rowOff>238125</xdr:rowOff>
    </xdr:from>
    <xdr:to>
      <xdr:col>11</xdr:col>
      <xdr:colOff>159010</xdr:colOff>
      <xdr:row>2</xdr:row>
      <xdr:rowOff>1133474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33425"/>
          <a:ext cx="644785" cy="895349"/>
        </a:xfrm>
        <a:prstGeom prst="rect">
          <a:avLst/>
        </a:prstGeom>
      </xdr:spPr>
    </xdr:pic>
    <xdr:clientData/>
  </xdr:twoCellAnchor>
  <xdr:oneCellAnchor>
    <xdr:from>
      <xdr:col>21</xdr:col>
      <xdr:colOff>466725</xdr:colOff>
      <xdr:row>2</xdr:row>
      <xdr:rowOff>723900</xdr:rowOff>
    </xdr:from>
    <xdr:ext cx="962025" cy="962025"/>
    <xdr:pic>
      <xdr:nvPicPr>
        <xdr:cNvPr id="9" name="รูปภาพ 8">
          <a:hlinkClick xmlns:r="http://schemas.openxmlformats.org/officeDocument/2006/relationships" r:id="rId3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7525" y="1219200"/>
          <a:ext cx="962025" cy="962025"/>
        </a:xfrm>
        <a:prstGeom prst="rect">
          <a:avLst/>
        </a:prstGeom>
      </xdr:spPr>
    </xdr:pic>
    <xdr:clientData/>
  </xdr:oneCellAnchor>
  <xdr:twoCellAnchor>
    <xdr:from>
      <xdr:col>21</xdr:col>
      <xdr:colOff>285750</xdr:colOff>
      <xdr:row>2</xdr:row>
      <xdr:rowOff>0</xdr:rowOff>
    </xdr:from>
    <xdr:to>
      <xdr:col>23</xdr:col>
      <xdr:colOff>190500</xdr:colOff>
      <xdr:row>2</xdr:row>
      <xdr:rowOff>447675</xdr:rowOff>
    </xdr:to>
    <xdr:grpSp>
      <xdr:nvGrpSpPr>
        <xdr:cNvPr id="10" name="กลุ่ม 9">
          <a:hlinkClick xmlns:r="http://schemas.openxmlformats.org/officeDocument/2006/relationships" r:id="rId5" tooltip="สรุปผล"/>
        </xdr:cNvPr>
        <xdr:cNvGrpSpPr/>
      </xdr:nvGrpSpPr>
      <xdr:grpSpPr>
        <a:xfrm>
          <a:off x="10496550" y="495300"/>
          <a:ext cx="1276350" cy="447675"/>
          <a:chOff x="1323973" y="180974"/>
          <a:chExt cx="1476000" cy="468000"/>
        </a:xfrm>
      </xdr:grpSpPr>
      <xdr:pic>
        <xdr:nvPicPr>
          <xdr:cNvPr id="11" name="รูปภาพ 10"/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3973" y="180974"/>
            <a:ext cx="1476000" cy="468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01600" prst="riblet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1438274" y="209550"/>
            <a:ext cx="1209675" cy="3905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หน้าถัดไป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566371</xdr:colOff>
      <xdr:row>3</xdr:row>
      <xdr:rowOff>275492</xdr:rowOff>
    </xdr:from>
    <xdr:to>
      <xdr:col>14</xdr:col>
      <xdr:colOff>73480</xdr:colOff>
      <xdr:row>7</xdr:row>
      <xdr:rowOff>76200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1496" y="1408967"/>
          <a:ext cx="878709" cy="886558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1</xdr:row>
      <xdr:rowOff>180975</xdr:rowOff>
    </xdr:from>
    <xdr:to>
      <xdr:col>14</xdr:col>
      <xdr:colOff>428624</xdr:colOff>
      <xdr:row>3</xdr:row>
      <xdr:rowOff>28574</xdr:rowOff>
    </xdr:to>
    <xdr:grpSp>
      <xdr:nvGrpSpPr>
        <xdr:cNvPr id="6" name="กลุ่ม 5">
          <a:hlinkClick xmlns:r="http://schemas.openxmlformats.org/officeDocument/2006/relationships" r:id="rId3" tooltip="บิดามารดา"/>
        </xdr:cNvPr>
        <xdr:cNvGrpSpPr/>
      </xdr:nvGrpSpPr>
      <xdr:grpSpPr>
        <a:xfrm>
          <a:off x="10591800" y="428625"/>
          <a:ext cx="1733549" cy="504824"/>
          <a:chOff x="1276351" y="238125"/>
          <a:chExt cx="1733549" cy="504824"/>
        </a:xfrm>
      </xdr:grpSpPr>
      <xdr:pic>
        <xdr:nvPicPr>
          <xdr:cNvPr id="7" name="รูปภาพ 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6351" y="238125"/>
            <a:ext cx="1733549" cy="504824"/>
          </a:xfrm>
          <a:prstGeom prst="rect">
            <a:avLst/>
          </a:prstGeom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1457325" y="342900"/>
            <a:ext cx="1381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ข้อมูลบิดา</a:t>
            </a:r>
            <a:r>
              <a:rPr lang="th-TH" sz="14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- มารดา</a:t>
            </a:r>
            <a:endParaRPr lang="th-TH" sz="14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942976</xdr:colOff>
      <xdr:row>12</xdr:row>
      <xdr:rowOff>104774</xdr:rowOff>
    </xdr:from>
    <xdr:to>
      <xdr:col>8</xdr:col>
      <xdr:colOff>95251</xdr:colOff>
      <xdr:row>22</xdr:row>
      <xdr:rowOff>85725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942975</xdr:colOff>
      <xdr:row>29</xdr:row>
      <xdr:rowOff>152400</xdr:rowOff>
    </xdr:from>
    <xdr:to>
      <xdr:col>8</xdr:col>
      <xdr:colOff>95250</xdr:colOff>
      <xdr:row>39</xdr:row>
      <xdr:rowOff>133351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323850</xdr:colOff>
      <xdr:row>2</xdr:row>
      <xdr:rowOff>114300</xdr:rowOff>
    </xdr:from>
    <xdr:to>
      <xdr:col>6</xdr:col>
      <xdr:colOff>872603</xdr:colOff>
      <xdr:row>2</xdr:row>
      <xdr:rowOff>876299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609600"/>
          <a:ext cx="548753" cy="761999"/>
        </a:xfrm>
        <a:prstGeom prst="rect">
          <a:avLst/>
        </a:prstGeom>
      </xdr:spPr>
    </xdr:pic>
    <xdr:clientData/>
  </xdr:twoCellAnchor>
  <xdr:oneCellAnchor>
    <xdr:from>
      <xdr:col>11</xdr:col>
      <xdr:colOff>295275</xdr:colOff>
      <xdr:row>2</xdr:row>
      <xdr:rowOff>0</xdr:rowOff>
    </xdr:from>
    <xdr:ext cx="962025" cy="962025"/>
    <xdr:pic>
      <xdr:nvPicPr>
        <xdr:cNvPr id="6" name="รูปภาพ 5">
          <a:hlinkClick xmlns:r="http://schemas.openxmlformats.org/officeDocument/2006/relationships" r:id="rId4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0" y="495300"/>
          <a:ext cx="962025" cy="962025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3</xdr:row>
      <xdr:rowOff>104775</xdr:rowOff>
    </xdr:from>
    <xdr:to>
      <xdr:col>11</xdr:col>
      <xdr:colOff>219075</xdr:colOff>
      <xdr:row>7</xdr:row>
      <xdr:rowOff>190500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9429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0</xdr:row>
      <xdr:rowOff>247650</xdr:rowOff>
    </xdr:from>
    <xdr:to>
      <xdr:col>11</xdr:col>
      <xdr:colOff>399141</xdr:colOff>
      <xdr:row>2</xdr:row>
      <xdr:rowOff>160437</xdr:rowOff>
    </xdr:to>
    <xdr:pic>
      <xdr:nvPicPr>
        <xdr:cNvPr id="4" name="รูปภาพ 3">
          <a:hlinkClick xmlns:r="http://schemas.openxmlformats.org/officeDocument/2006/relationships" r:id="rId3" tooltip="ถัดไป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0" y="247650"/>
          <a:ext cx="1484991" cy="45571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1</xdr:row>
      <xdr:rowOff>133350</xdr:rowOff>
    </xdr:from>
    <xdr:to>
      <xdr:col>9</xdr:col>
      <xdr:colOff>488184</xdr:colOff>
      <xdr:row>4</xdr:row>
      <xdr:rowOff>229333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400050"/>
          <a:ext cx="878709" cy="8865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80596</xdr:colOff>
      <xdr:row>3</xdr:row>
      <xdr:rowOff>237392</xdr:rowOff>
    </xdr:from>
    <xdr:to>
      <xdr:col>13</xdr:col>
      <xdr:colOff>273505</xdr:colOff>
      <xdr:row>7</xdr:row>
      <xdr:rowOff>38100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8621" y="1104167"/>
          <a:ext cx="878709" cy="886558"/>
        </a:xfrm>
        <a:prstGeom prst="rect">
          <a:avLst/>
        </a:prstGeom>
      </xdr:spPr>
    </xdr:pic>
    <xdr:clientData/>
  </xdr:twoCellAnchor>
  <xdr:twoCellAnchor>
    <xdr:from>
      <xdr:col>11</xdr:col>
      <xdr:colOff>257175</xdr:colOff>
      <xdr:row>1</xdr:row>
      <xdr:rowOff>209550</xdr:rowOff>
    </xdr:from>
    <xdr:to>
      <xdr:col>13</xdr:col>
      <xdr:colOff>619124</xdr:colOff>
      <xdr:row>3</xdr:row>
      <xdr:rowOff>76199</xdr:rowOff>
    </xdr:to>
    <xdr:grpSp>
      <xdr:nvGrpSpPr>
        <xdr:cNvPr id="3" name="กลุ่ม 2">
          <a:hlinkClick xmlns:r="http://schemas.openxmlformats.org/officeDocument/2006/relationships" r:id="rId3" tooltip="ตรวจสอบข้อมูลผู้ปกครอง"/>
        </xdr:cNvPr>
        <xdr:cNvGrpSpPr/>
      </xdr:nvGrpSpPr>
      <xdr:grpSpPr>
        <a:xfrm>
          <a:off x="10439400" y="438150"/>
          <a:ext cx="1733549" cy="504824"/>
          <a:chOff x="1276351" y="238125"/>
          <a:chExt cx="1733549" cy="504824"/>
        </a:xfrm>
      </xdr:grpSpPr>
      <xdr:pic>
        <xdr:nvPicPr>
          <xdr:cNvPr id="4" name="รูปภาพ 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6351" y="238125"/>
            <a:ext cx="1733549" cy="504824"/>
          </a:xfrm>
          <a:prstGeom prst="rect">
            <a:avLst/>
          </a:prstGeom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457325" y="342900"/>
            <a:ext cx="1381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ข้อมูลผู้ปกครอง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223471</xdr:colOff>
      <xdr:row>1</xdr:row>
      <xdr:rowOff>132617</xdr:rowOff>
    </xdr:from>
    <xdr:to>
      <xdr:col>13</xdr:col>
      <xdr:colOff>416380</xdr:colOff>
      <xdr:row>5</xdr:row>
      <xdr:rowOff>9525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3346" y="361217"/>
          <a:ext cx="878709" cy="8865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209550</xdr:colOff>
      <xdr:row>0</xdr:row>
      <xdr:rowOff>247650</xdr:rowOff>
    </xdr:from>
    <xdr:to>
      <xdr:col>21</xdr:col>
      <xdr:colOff>420613</xdr:colOff>
      <xdr:row>3</xdr:row>
      <xdr:rowOff>352425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5" y="247650"/>
          <a:ext cx="896863" cy="9048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2</xdr:row>
      <xdr:rowOff>85725</xdr:rowOff>
    </xdr:from>
    <xdr:to>
      <xdr:col>11</xdr:col>
      <xdr:colOff>101078</xdr:colOff>
      <xdr:row>3</xdr:row>
      <xdr:rowOff>581024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619125"/>
          <a:ext cx="548753" cy="761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800100</xdr:colOff>
      <xdr:row>6</xdr:row>
      <xdr:rowOff>38100</xdr:rowOff>
    </xdr:from>
    <xdr:to>
      <xdr:col>17</xdr:col>
      <xdr:colOff>106288</xdr:colOff>
      <xdr:row>9</xdr:row>
      <xdr:rowOff>352425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100" y="1733550"/>
          <a:ext cx="896863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166510</xdr:colOff>
      <xdr:row>2</xdr:row>
      <xdr:rowOff>200024</xdr:rowOff>
    </xdr:from>
    <xdr:to>
      <xdr:col>4</xdr:col>
      <xdr:colOff>263430</xdr:colOff>
      <xdr:row>6</xdr:row>
      <xdr:rowOff>38099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135" y="733424"/>
          <a:ext cx="706520" cy="981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29;&#3609;&#3640;&#3610;&#3634;&#3621;&#3627;&#3609;&#3629;&#3591;&#3588;&#3634;&#3618;/&#3591;&#3634;&#3609;%202565/&#3611;&#3614;5-6/&#3605;&#3633;&#3623;&#3629;&#3618;&#3656;&#3634;&#3591;/01%20&#3605;&#3633;&#3623;&#3629;&#3618;&#3656;&#3634;&#3591;%20&#3611;&#3614;.5%20(&#3649;&#3618;&#3585;&#3623;&#3636;&#3594;&#3634;)%20&#3611;&#3619;&#3632;&#3606;&#3617;&#3624;&#3638;&#3585;&#3625;&#3634;-256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น้าหลัก"/>
      <sheetName val="ข้อมูลนักเรียน"/>
      <sheetName val="ปก"/>
      <sheetName val="ประกาศผล"/>
      <sheetName val="เวลาเรียน1"/>
      <sheetName val="เวลาเรียน2"/>
      <sheetName val="สรุปเวลาเรียน"/>
      <sheetName val="คะแนน1"/>
      <sheetName val="คุณลักษณะ"/>
      <sheetName val="อ่านคิด"/>
      <sheetName val="สมรรถนะ"/>
      <sheetName val="แผนภูมิ"/>
      <sheetName val="ตัวชี้วัดผลการเรียนรู้"/>
      <sheetName val="ตัวชี้วัดผลการเรียนรู้ (2)"/>
      <sheetName val="ตัวชี้วัดคณลักษณะอ่านคิด"/>
      <sheetName val="คำอธิบายการกรอก"/>
    </sheetNames>
    <sheetDataSet>
      <sheetData sheetId="0">
        <row r="6">
          <cell r="AF6" t="str">
            <v>มกราคม</v>
          </cell>
        </row>
        <row r="7">
          <cell r="AF7" t="str">
            <v>กุมภาพันธ์</v>
          </cell>
        </row>
        <row r="8">
          <cell r="AF8" t="str">
            <v>มีนาคม</v>
          </cell>
        </row>
        <row r="9">
          <cell r="AF9" t="str">
            <v>เมษายน</v>
          </cell>
        </row>
        <row r="10">
          <cell r="AF10" t="str">
            <v>พฤษภาคม</v>
          </cell>
        </row>
        <row r="11">
          <cell r="AF11" t="str">
            <v>มิถุนายน</v>
          </cell>
        </row>
        <row r="12">
          <cell r="AF12" t="str">
            <v>กรกฎาคม</v>
          </cell>
        </row>
        <row r="13">
          <cell r="AF13" t="str">
            <v>สิงหาคม</v>
          </cell>
        </row>
        <row r="14">
          <cell r="AF14" t="str">
            <v>กันยายน</v>
          </cell>
        </row>
        <row r="15">
          <cell r="AF15" t="str">
            <v>ตุลาคม</v>
          </cell>
        </row>
        <row r="16">
          <cell r="AF16" t="str">
            <v>พฤศจิกายน</v>
          </cell>
        </row>
        <row r="17">
          <cell r="AF17" t="str">
            <v>ธันวาคม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2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D41D"/>
  </sheetPr>
  <dimension ref="A1"/>
  <sheetViews>
    <sheetView showGridLines="0" showRowColHeaders="0" tabSelected="1" zoomScaleNormal="100" workbookViewId="0">
      <selection activeCell="B2" sqref="B2"/>
    </sheetView>
  </sheetViews>
  <sheetFormatPr defaultRowHeight="14.25"/>
  <cols>
    <col min="1" max="16384" width="9" style="75"/>
  </cols>
  <sheetData/>
  <sheetProtection algorithmName="SHA-512" hashValue="cyxTgK8mZbTRocthQ8hwPen2spZ3TnEytldBbYmFM+6DgK1MPeyAXlsxTE2a91c7F6nrA9mWA9e/b+xDiLutZA==" saltValue="WZHzEyL7rQ8k+SRu/4hr6g==" spinCount="100000" sheet="1" objects="1" scenarios="1" selectLockedCells="1" selectUnlockedCells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B1:S28"/>
  <sheetViews>
    <sheetView showGridLines="0" showRowColHeaders="0" workbookViewId="0">
      <selection activeCell="F21" sqref="F21"/>
    </sheetView>
  </sheetViews>
  <sheetFormatPr defaultRowHeight="17.25"/>
  <cols>
    <col min="1" max="1" width="31.375" style="222" customWidth="1"/>
    <col min="2" max="3" width="4" style="222" customWidth="1"/>
    <col min="4" max="4" width="3.125" style="230" customWidth="1"/>
    <col min="5" max="5" width="6.375" style="230" customWidth="1"/>
    <col min="6" max="7" width="19.625" style="230" customWidth="1"/>
    <col min="8" max="8" width="7.125" style="230" customWidth="1"/>
    <col min="9" max="9" width="9.125" style="230" customWidth="1"/>
    <col min="10" max="10" width="7.375" style="230" customWidth="1"/>
    <col min="11" max="12" width="4.25" style="230" customWidth="1"/>
    <col min="13" max="13" width="13.5" style="230" customWidth="1"/>
    <col min="14" max="14" width="21.125" style="222" customWidth="1"/>
    <col min="15" max="15" width="3.5" style="222" customWidth="1"/>
    <col min="16" max="19" width="9" style="222" hidden="1" customWidth="1"/>
    <col min="20" max="16384" width="9" style="222"/>
  </cols>
  <sheetData>
    <row r="1" spans="2:18">
      <c r="B1" s="220"/>
      <c r="C1" s="220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0"/>
      <c r="O1" s="220"/>
    </row>
    <row r="2" spans="2:18">
      <c r="B2" s="220"/>
      <c r="C2" s="25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5"/>
      <c r="O2" s="220"/>
    </row>
    <row r="3" spans="2:18">
      <c r="B3" s="220"/>
      <c r="C3" s="25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5"/>
      <c r="O3" s="220"/>
    </row>
    <row r="4" spans="2:18" ht="83.25" customHeight="1">
      <c r="B4" s="220"/>
      <c r="C4" s="25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5"/>
      <c r="O4" s="220"/>
    </row>
    <row r="5" spans="2:18" ht="21" customHeight="1">
      <c r="B5" s="220"/>
      <c r="C5" s="25"/>
      <c r="D5" s="651" t="s">
        <v>37</v>
      </c>
      <c r="E5" s="652" t="s">
        <v>8</v>
      </c>
      <c r="F5" s="652" t="s">
        <v>187</v>
      </c>
      <c r="G5" s="652" t="s">
        <v>38</v>
      </c>
      <c r="H5" s="224" t="s">
        <v>39</v>
      </c>
      <c r="I5" s="651" t="s">
        <v>190</v>
      </c>
      <c r="J5" s="346" t="s">
        <v>240</v>
      </c>
      <c r="K5" s="653" t="s">
        <v>264</v>
      </c>
      <c r="L5" s="654"/>
      <c r="M5" s="648" t="s">
        <v>40</v>
      </c>
      <c r="N5" s="25"/>
      <c r="O5" s="220"/>
    </row>
    <row r="6" spans="2:18">
      <c r="B6" s="220"/>
      <c r="C6" s="25"/>
      <c r="D6" s="651"/>
      <c r="E6" s="652"/>
      <c r="F6" s="652"/>
      <c r="G6" s="652"/>
      <c r="H6" s="225" t="s">
        <v>198</v>
      </c>
      <c r="I6" s="651"/>
      <c r="J6" s="347" t="s">
        <v>241</v>
      </c>
      <c r="K6" s="649" t="s">
        <v>265</v>
      </c>
      <c r="L6" s="650"/>
      <c r="M6" s="648"/>
      <c r="N6" s="25"/>
      <c r="O6" s="220"/>
    </row>
    <row r="7" spans="2:18" ht="27" customHeight="1">
      <c r="B7" s="220"/>
      <c r="C7" s="25"/>
      <c r="D7" s="226">
        <v>1</v>
      </c>
      <c r="E7" s="226" t="s">
        <v>333</v>
      </c>
      <c r="F7" s="348" t="s">
        <v>199</v>
      </c>
      <c r="G7" s="348" t="s">
        <v>199</v>
      </c>
      <c r="H7" s="226">
        <v>200</v>
      </c>
      <c r="I7" s="86" t="s">
        <v>191</v>
      </c>
      <c r="J7" s="226">
        <v>5</v>
      </c>
      <c r="K7" s="228">
        <v>70</v>
      </c>
      <c r="L7" s="228">
        <v>30</v>
      </c>
      <c r="M7" s="226"/>
      <c r="N7" s="25"/>
      <c r="O7" s="220"/>
      <c r="Q7" s="349">
        <f>IF(I7="พื้นฐาน",IF(J7="","",J7),IF(0="","",0))</f>
        <v>5</v>
      </c>
      <c r="R7" s="349">
        <f>IF(I7="เพิ่มเติม",IF(J7="","",J7),IF(0="","",0))</f>
        <v>0</v>
      </c>
    </row>
    <row r="8" spans="2:18" ht="27" customHeight="1">
      <c r="B8" s="220"/>
      <c r="C8" s="25"/>
      <c r="D8" s="226">
        <v>2</v>
      </c>
      <c r="E8" s="226" t="s">
        <v>334</v>
      </c>
      <c r="F8" s="348" t="s">
        <v>200</v>
      </c>
      <c r="G8" s="348" t="s">
        <v>200</v>
      </c>
      <c r="H8" s="226">
        <v>200</v>
      </c>
      <c r="I8" s="86" t="s">
        <v>191</v>
      </c>
      <c r="J8" s="226">
        <v>5</v>
      </c>
      <c r="K8" s="228">
        <v>70</v>
      </c>
      <c r="L8" s="228">
        <v>30</v>
      </c>
      <c r="M8" s="226"/>
      <c r="N8" s="25"/>
      <c r="O8" s="220"/>
      <c r="Q8" s="349">
        <f t="shared" ref="Q8:Q20" si="0">IF(I8="พื้นฐาน",IF(J8="","",J8),IF(0="","",0))</f>
        <v>5</v>
      </c>
      <c r="R8" s="349">
        <f t="shared" ref="R8:R20" si="1">IF(I8="เพิ่มเติม",IF(J8="","",J8),IF(0="","",0))</f>
        <v>0</v>
      </c>
    </row>
    <row r="9" spans="2:18" ht="27" customHeight="1">
      <c r="B9" s="220"/>
      <c r="C9" s="25"/>
      <c r="D9" s="226">
        <v>3</v>
      </c>
      <c r="E9" s="226" t="s">
        <v>335</v>
      </c>
      <c r="F9" s="348" t="s">
        <v>196</v>
      </c>
      <c r="G9" s="348" t="s">
        <v>196</v>
      </c>
      <c r="H9" s="226">
        <v>120</v>
      </c>
      <c r="I9" s="86" t="s">
        <v>191</v>
      </c>
      <c r="J9" s="226">
        <v>3</v>
      </c>
      <c r="K9" s="228">
        <v>70</v>
      </c>
      <c r="L9" s="228">
        <v>30</v>
      </c>
      <c r="M9" s="226"/>
      <c r="N9" s="25"/>
      <c r="O9" s="220"/>
      <c r="Q9" s="349">
        <f t="shared" si="0"/>
        <v>3</v>
      </c>
      <c r="R9" s="349">
        <f t="shared" si="1"/>
        <v>0</v>
      </c>
    </row>
    <row r="10" spans="2:18" ht="27" customHeight="1">
      <c r="B10" s="220"/>
      <c r="C10" s="25"/>
      <c r="D10" s="226">
        <v>4</v>
      </c>
      <c r="E10" s="226" t="s">
        <v>336</v>
      </c>
      <c r="F10" s="350" t="s">
        <v>203</v>
      </c>
      <c r="G10" s="350" t="s">
        <v>203</v>
      </c>
      <c r="H10" s="226">
        <v>40</v>
      </c>
      <c r="I10" s="86" t="s">
        <v>191</v>
      </c>
      <c r="J10" s="226">
        <v>1</v>
      </c>
      <c r="K10" s="228">
        <v>70</v>
      </c>
      <c r="L10" s="228">
        <v>30</v>
      </c>
      <c r="M10" s="226"/>
      <c r="N10" s="25"/>
      <c r="O10" s="220"/>
      <c r="Q10" s="349">
        <f t="shared" si="0"/>
        <v>1</v>
      </c>
      <c r="R10" s="349">
        <f t="shared" si="1"/>
        <v>0</v>
      </c>
    </row>
    <row r="11" spans="2:18" ht="27" customHeight="1">
      <c r="B11" s="220"/>
      <c r="C11" s="25"/>
      <c r="D11" s="226">
        <v>5</v>
      </c>
      <c r="E11" s="226" t="s">
        <v>337</v>
      </c>
      <c r="F11" s="348" t="s">
        <v>201</v>
      </c>
      <c r="G11" s="350" t="s">
        <v>203</v>
      </c>
      <c r="H11" s="226">
        <v>40</v>
      </c>
      <c r="I11" s="86" t="s">
        <v>191</v>
      </c>
      <c r="J11" s="226">
        <v>1</v>
      </c>
      <c r="K11" s="228">
        <v>80</v>
      </c>
      <c r="L11" s="228">
        <v>20</v>
      </c>
      <c r="M11" s="226"/>
      <c r="N11" s="25"/>
      <c r="O11" s="220"/>
      <c r="Q11" s="349">
        <f t="shared" si="0"/>
        <v>1</v>
      </c>
      <c r="R11" s="349">
        <f t="shared" si="1"/>
        <v>0</v>
      </c>
    </row>
    <row r="12" spans="2:18" ht="27" customHeight="1">
      <c r="B12" s="220"/>
      <c r="C12" s="25"/>
      <c r="D12" s="226">
        <v>6</v>
      </c>
      <c r="E12" s="226" t="s">
        <v>338</v>
      </c>
      <c r="F12" s="348" t="s">
        <v>204</v>
      </c>
      <c r="G12" s="348" t="s">
        <v>204</v>
      </c>
      <c r="H12" s="226">
        <v>40</v>
      </c>
      <c r="I12" s="86" t="s">
        <v>191</v>
      </c>
      <c r="J12" s="226">
        <v>1</v>
      </c>
      <c r="K12" s="228">
        <v>80</v>
      </c>
      <c r="L12" s="228">
        <v>20</v>
      </c>
      <c r="M12" s="226"/>
      <c r="N12" s="25"/>
      <c r="O12" s="220"/>
      <c r="Q12" s="349">
        <f t="shared" si="0"/>
        <v>1</v>
      </c>
      <c r="R12" s="349">
        <f t="shared" si="1"/>
        <v>0</v>
      </c>
    </row>
    <row r="13" spans="2:18" ht="27" customHeight="1">
      <c r="B13" s="220"/>
      <c r="C13" s="25"/>
      <c r="D13" s="226">
        <v>7</v>
      </c>
      <c r="E13" s="226" t="s">
        <v>339</v>
      </c>
      <c r="F13" s="348" t="s">
        <v>202</v>
      </c>
      <c r="G13" s="348" t="s">
        <v>202</v>
      </c>
      <c r="H13" s="226">
        <v>40</v>
      </c>
      <c r="I13" s="86" t="s">
        <v>191</v>
      </c>
      <c r="J13" s="226">
        <v>1</v>
      </c>
      <c r="K13" s="228">
        <v>80</v>
      </c>
      <c r="L13" s="228">
        <v>20</v>
      </c>
      <c r="M13" s="226"/>
      <c r="N13" s="25"/>
      <c r="O13" s="220"/>
      <c r="Q13" s="349">
        <f t="shared" si="0"/>
        <v>1</v>
      </c>
      <c r="R13" s="349">
        <f t="shared" si="1"/>
        <v>0</v>
      </c>
    </row>
    <row r="14" spans="2:18" ht="27" customHeight="1">
      <c r="B14" s="220"/>
      <c r="C14" s="25"/>
      <c r="D14" s="226">
        <v>8</v>
      </c>
      <c r="E14" s="226" t="s">
        <v>340</v>
      </c>
      <c r="F14" s="348" t="s">
        <v>20</v>
      </c>
      <c r="G14" s="348" t="s">
        <v>20</v>
      </c>
      <c r="H14" s="226">
        <v>40</v>
      </c>
      <c r="I14" s="86" t="s">
        <v>191</v>
      </c>
      <c r="J14" s="226">
        <v>1</v>
      </c>
      <c r="K14" s="228">
        <v>80</v>
      </c>
      <c r="L14" s="228">
        <v>20</v>
      </c>
      <c r="M14" s="226"/>
      <c r="N14" s="25"/>
      <c r="O14" s="220"/>
      <c r="Q14" s="349">
        <f t="shared" si="0"/>
        <v>1</v>
      </c>
      <c r="R14" s="349">
        <f t="shared" si="1"/>
        <v>0</v>
      </c>
    </row>
    <row r="15" spans="2:18" ht="27" customHeight="1">
      <c r="B15" s="220"/>
      <c r="C15" s="25"/>
      <c r="D15" s="226">
        <v>9</v>
      </c>
      <c r="E15" s="226" t="s">
        <v>341</v>
      </c>
      <c r="F15" s="348" t="s">
        <v>205</v>
      </c>
      <c r="G15" s="348" t="s">
        <v>206</v>
      </c>
      <c r="H15" s="226">
        <v>120</v>
      </c>
      <c r="I15" s="86" t="s">
        <v>191</v>
      </c>
      <c r="J15" s="226">
        <v>3</v>
      </c>
      <c r="K15" s="228">
        <v>70</v>
      </c>
      <c r="L15" s="228">
        <v>30</v>
      </c>
      <c r="M15" s="226"/>
      <c r="N15" s="25"/>
      <c r="O15" s="220"/>
      <c r="Q15" s="349">
        <f t="shared" si="0"/>
        <v>3</v>
      </c>
      <c r="R15" s="349">
        <f t="shared" si="1"/>
        <v>0</v>
      </c>
    </row>
    <row r="16" spans="2:18" ht="27" customHeight="1">
      <c r="B16" s="220"/>
      <c r="C16" s="25"/>
      <c r="D16" s="226">
        <v>10</v>
      </c>
      <c r="E16" s="226" t="s">
        <v>342</v>
      </c>
      <c r="F16" s="348" t="s">
        <v>343</v>
      </c>
      <c r="G16" s="348" t="s">
        <v>196</v>
      </c>
      <c r="H16" s="226">
        <v>40</v>
      </c>
      <c r="I16" s="86" t="s">
        <v>197</v>
      </c>
      <c r="J16" s="226">
        <v>1</v>
      </c>
      <c r="K16" s="228">
        <v>80</v>
      </c>
      <c r="L16" s="228">
        <v>20</v>
      </c>
      <c r="M16" s="226"/>
      <c r="N16" s="25"/>
      <c r="O16" s="220"/>
      <c r="Q16" s="349">
        <f t="shared" si="0"/>
        <v>0</v>
      </c>
      <c r="R16" s="349">
        <f t="shared" si="1"/>
        <v>1</v>
      </c>
    </row>
    <row r="17" spans="2:18" ht="27" customHeight="1">
      <c r="B17" s="220"/>
      <c r="C17" s="25"/>
      <c r="D17" s="226">
        <v>11</v>
      </c>
      <c r="E17" s="226" t="s">
        <v>344</v>
      </c>
      <c r="F17" s="348" t="s">
        <v>345</v>
      </c>
      <c r="G17" s="348" t="s">
        <v>206</v>
      </c>
      <c r="H17" s="226">
        <v>80</v>
      </c>
      <c r="I17" s="86" t="s">
        <v>197</v>
      </c>
      <c r="J17" s="226">
        <v>2</v>
      </c>
      <c r="K17" s="228">
        <v>70</v>
      </c>
      <c r="L17" s="228">
        <v>30</v>
      </c>
      <c r="M17" s="226"/>
      <c r="N17" s="25"/>
      <c r="O17" s="220"/>
      <c r="Q17" s="349">
        <f t="shared" si="0"/>
        <v>0</v>
      </c>
      <c r="R17" s="349">
        <f t="shared" si="1"/>
        <v>2</v>
      </c>
    </row>
    <row r="18" spans="2:18" ht="27" customHeight="1">
      <c r="B18" s="220"/>
      <c r="C18" s="25"/>
      <c r="D18" s="226">
        <v>12</v>
      </c>
      <c r="E18" s="226">
        <v>11</v>
      </c>
      <c r="F18" s="348">
        <v>11</v>
      </c>
      <c r="G18" s="348" t="s">
        <v>206</v>
      </c>
      <c r="H18" s="226">
        <v>80</v>
      </c>
      <c r="I18" s="86" t="s">
        <v>197</v>
      </c>
      <c r="J18" s="226">
        <v>2</v>
      </c>
      <c r="K18" s="228">
        <v>70</v>
      </c>
      <c r="L18" s="228">
        <v>30</v>
      </c>
      <c r="M18" s="226"/>
      <c r="N18" s="25"/>
      <c r="O18" s="220"/>
      <c r="Q18" s="349">
        <f t="shared" si="0"/>
        <v>0</v>
      </c>
      <c r="R18" s="349">
        <f t="shared" si="1"/>
        <v>2</v>
      </c>
    </row>
    <row r="19" spans="2:18" ht="27" customHeight="1">
      <c r="B19" s="220"/>
      <c r="C19" s="25"/>
      <c r="D19" s="226">
        <v>13</v>
      </c>
      <c r="E19" s="226">
        <v>22</v>
      </c>
      <c r="F19" s="348">
        <v>22</v>
      </c>
      <c r="G19" s="348" t="s">
        <v>206</v>
      </c>
      <c r="H19" s="226">
        <v>80</v>
      </c>
      <c r="I19" s="86" t="s">
        <v>197</v>
      </c>
      <c r="J19" s="226">
        <v>2</v>
      </c>
      <c r="K19" s="228">
        <v>70</v>
      </c>
      <c r="L19" s="228">
        <v>30</v>
      </c>
      <c r="M19" s="226"/>
      <c r="N19" s="25"/>
      <c r="O19" s="220"/>
      <c r="Q19" s="349">
        <f t="shared" si="0"/>
        <v>0</v>
      </c>
      <c r="R19" s="349">
        <f t="shared" si="1"/>
        <v>2</v>
      </c>
    </row>
    <row r="20" spans="2:18" ht="27" customHeight="1">
      <c r="B20" s="220"/>
      <c r="C20" s="25"/>
      <c r="D20" s="226">
        <v>14</v>
      </c>
      <c r="E20" s="226">
        <v>33</v>
      </c>
      <c r="F20" s="348">
        <v>33333</v>
      </c>
      <c r="G20" s="348" t="s">
        <v>206</v>
      </c>
      <c r="H20" s="226">
        <v>80</v>
      </c>
      <c r="I20" s="86" t="s">
        <v>197</v>
      </c>
      <c r="J20" s="226">
        <v>2</v>
      </c>
      <c r="K20" s="228">
        <v>70</v>
      </c>
      <c r="L20" s="228">
        <v>30</v>
      </c>
      <c r="M20" s="226"/>
      <c r="N20" s="25"/>
      <c r="O20" s="220"/>
      <c r="Q20" s="349">
        <f t="shared" si="0"/>
        <v>0</v>
      </c>
      <c r="R20" s="349">
        <f t="shared" si="1"/>
        <v>2</v>
      </c>
    </row>
    <row r="21" spans="2:18" ht="27" customHeight="1">
      <c r="B21" s="220"/>
      <c r="C21" s="25"/>
      <c r="D21" s="226"/>
      <c r="E21" s="226"/>
      <c r="F21" s="227"/>
      <c r="G21" s="227"/>
      <c r="H21" s="226"/>
      <c r="I21" s="86"/>
      <c r="J21" s="226"/>
      <c r="K21" s="228"/>
      <c r="L21" s="228"/>
      <c r="M21" s="226"/>
      <c r="N21" s="25"/>
      <c r="O21" s="220"/>
    </row>
    <row r="22" spans="2:18" ht="27" customHeight="1">
      <c r="B22" s="220"/>
      <c r="C22" s="25"/>
      <c r="D22" s="226"/>
      <c r="E22" s="226"/>
      <c r="F22" s="227"/>
      <c r="G22" s="227"/>
      <c r="H22" s="226"/>
      <c r="I22" s="86"/>
      <c r="J22" s="226"/>
      <c r="K22" s="228"/>
      <c r="L22" s="228"/>
      <c r="M22" s="226"/>
      <c r="N22" s="25"/>
      <c r="O22" s="220"/>
      <c r="Q22" s="349">
        <f>SUM(Q7:Q21)</f>
        <v>21</v>
      </c>
      <c r="R22" s="349">
        <f>SUM(R7:R21)</f>
        <v>9</v>
      </c>
    </row>
    <row r="23" spans="2:18" ht="27" customHeight="1">
      <c r="B23" s="220"/>
      <c r="C23" s="25"/>
      <c r="D23" s="226"/>
      <c r="E23" s="226"/>
      <c r="F23" s="227"/>
      <c r="G23" s="227"/>
      <c r="H23" s="226"/>
      <c r="I23" s="86"/>
      <c r="J23" s="226"/>
      <c r="K23" s="228"/>
      <c r="L23" s="228"/>
      <c r="M23" s="226"/>
      <c r="N23" s="25"/>
      <c r="O23" s="220"/>
    </row>
    <row r="24" spans="2:18" ht="27" customHeight="1">
      <c r="B24" s="220"/>
      <c r="C24" s="25"/>
      <c r="D24" s="229"/>
      <c r="E24" s="229"/>
      <c r="F24" s="231"/>
      <c r="G24" s="227"/>
      <c r="H24" s="229"/>
      <c r="I24" s="86"/>
      <c r="J24" s="229"/>
      <c r="K24" s="232"/>
      <c r="L24" s="232"/>
      <c r="M24" s="229"/>
      <c r="N24" s="25"/>
      <c r="O24" s="220"/>
    </row>
    <row r="25" spans="2:18" ht="27" customHeight="1">
      <c r="B25" s="220"/>
      <c r="C25" s="25"/>
      <c r="D25" s="229"/>
      <c r="E25" s="229"/>
      <c r="F25" s="229"/>
      <c r="G25" s="227"/>
      <c r="H25" s="229"/>
      <c r="I25" s="86"/>
      <c r="J25" s="229"/>
      <c r="K25" s="232"/>
      <c r="L25" s="232"/>
      <c r="M25" s="229"/>
      <c r="N25" s="25"/>
      <c r="O25" s="220"/>
    </row>
    <row r="26" spans="2:18" ht="27" customHeight="1">
      <c r="B26" s="220"/>
      <c r="C26" s="25"/>
      <c r="D26" s="229"/>
      <c r="E26" s="229"/>
      <c r="F26" s="229"/>
      <c r="G26" s="227"/>
      <c r="H26" s="229"/>
      <c r="I26" s="86"/>
      <c r="J26" s="229"/>
      <c r="K26" s="232"/>
      <c r="L26" s="232"/>
      <c r="M26" s="229"/>
      <c r="N26" s="25"/>
      <c r="O26" s="220"/>
    </row>
    <row r="27" spans="2:18">
      <c r="B27" s="220"/>
      <c r="C27" s="25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5"/>
      <c r="O27" s="220"/>
    </row>
    <row r="28" spans="2:18">
      <c r="B28" s="220"/>
      <c r="C28" s="220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0"/>
      <c r="O28" s="220"/>
    </row>
  </sheetData>
  <sheetProtection algorithmName="SHA-512" hashValue="B8FIKC5dUpfXtPMqXS99PsB+TtiXIQCcuUdvu/yf6jUgeb+InaPUDqWbZNfFRm+8iMHZADsUXBTGv+6WKw2Pxg==" saltValue="uH625zSkoJM7Szd039zwIw==" spinCount="100000" sheet="1" objects="1" scenarios="1" selectLockedCells="1"/>
  <mergeCells count="8">
    <mergeCell ref="M5:M6"/>
    <mergeCell ref="K6:L6"/>
    <mergeCell ref="D5:D6"/>
    <mergeCell ref="E5:E6"/>
    <mergeCell ref="F5:F6"/>
    <mergeCell ref="G5:G6"/>
    <mergeCell ref="I5:I6"/>
    <mergeCell ref="K5:L5"/>
  </mergeCells>
  <pageMargins left="0.19685039370078741" right="0" top="0.55118110236220474" bottom="0.15748031496062992" header="0" footer="0"/>
  <pageSetup paperSize="9"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SS!$F$3:$F$4</xm:f>
          </x14:formula1>
          <xm:sqref>I7:I20</xm:sqref>
        </x14:dataValidation>
        <x14:dataValidation type="list" allowBlank="1" showInputMessage="1" showErrorMessage="1">
          <x14:formula1>
            <xm:f>SS!$H$3:$H$10</xm:f>
          </x14:formula1>
          <xm:sqref>G7:G20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3:I37"/>
  <sheetViews>
    <sheetView topLeftCell="A3" workbookViewId="0">
      <selection activeCell="B7" sqref="B7"/>
    </sheetView>
  </sheetViews>
  <sheetFormatPr defaultRowHeight="21"/>
  <cols>
    <col min="1" max="5" width="9" style="21"/>
    <col min="6" max="6" width="13.5" style="21" customWidth="1"/>
    <col min="7" max="7" width="9" style="21"/>
    <col min="8" max="8" width="23.875" style="21" customWidth="1"/>
    <col min="9" max="9" width="13" style="21" customWidth="1"/>
    <col min="10" max="16384" width="9" style="21"/>
  </cols>
  <sheetData>
    <row r="3" spans="1:9">
      <c r="A3" s="21" t="s">
        <v>65</v>
      </c>
      <c r="B3" s="22" t="s">
        <v>68</v>
      </c>
      <c r="C3" s="21">
        <v>3</v>
      </c>
      <c r="D3" s="22" t="s">
        <v>65</v>
      </c>
      <c r="E3" s="21" t="s">
        <v>13</v>
      </c>
      <c r="F3" s="21" t="s">
        <v>191</v>
      </c>
      <c r="G3" s="21">
        <v>1</v>
      </c>
      <c r="H3" s="21" t="s">
        <v>199</v>
      </c>
      <c r="I3" s="24" t="s">
        <v>191</v>
      </c>
    </row>
    <row r="4" spans="1:9">
      <c r="A4" s="23" t="s">
        <v>64</v>
      </c>
      <c r="B4" s="22" t="s">
        <v>69</v>
      </c>
      <c r="C4" s="21">
        <v>2</v>
      </c>
      <c r="E4" s="21" t="s">
        <v>14</v>
      </c>
      <c r="F4" s="21" t="s">
        <v>197</v>
      </c>
      <c r="G4" s="21">
        <v>2</v>
      </c>
      <c r="H4" s="21" t="s">
        <v>200</v>
      </c>
      <c r="I4" s="24" t="s">
        <v>197</v>
      </c>
    </row>
    <row r="5" spans="1:9">
      <c r="A5" s="23" t="s">
        <v>66</v>
      </c>
      <c r="B5" s="22" t="s">
        <v>70</v>
      </c>
      <c r="C5" s="21">
        <v>1</v>
      </c>
      <c r="G5" s="21">
        <v>3</v>
      </c>
      <c r="H5" s="21" t="s">
        <v>196</v>
      </c>
      <c r="I5" s="24"/>
    </row>
    <row r="6" spans="1:9">
      <c r="A6" s="23" t="s">
        <v>67</v>
      </c>
      <c r="B6" s="22" t="s">
        <v>71</v>
      </c>
      <c r="C6" s="21">
        <v>0</v>
      </c>
      <c r="G6" s="21">
        <v>4</v>
      </c>
      <c r="H6" s="21" t="s">
        <v>203</v>
      </c>
      <c r="I6" s="24"/>
    </row>
    <row r="7" spans="1:9">
      <c r="B7" s="22" t="s">
        <v>72</v>
      </c>
      <c r="G7" s="21">
        <v>5</v>
      </c>
      <c r="H7" s="21" t="s">
        <v>204</v>
      </c>
      <c r="I7" s="24"/>
    </row>
    <row r="8" spans="1:9">
      <c r="B8" s="22" t="s">
        <v>346</v>
      </c>
      <c r="G8" s="21">
        <v>6</v>
      </c>
      <c r="H8" s="21" t="s">
        <v>202</v>
      </c>
    </row>
    <row r="9" spans="1:9">
      <c r="B9" s="22" t="s">
        <v>347</v>
      </c>
      <c r="G9" s="21">
        <v>7</v>
      </c>
      <c r="H9" s="21" t="s">
        <v>20</v>
      </c>
    </row>
    <row r="10" spans="1:9">
      <c r="G10" s="21">
        <v>8</v>
      </c>
      <c r="H10" s="21" t="s">
        <v>206</v>
      </c>
    </row>
    <row r="11" spans="1:9">
      <c r="G11" s="21">
        <v>9</v>
      </c>
    </row>
    <row r="12" spans="1:9">
      <c r="G12" s="21">
        <v>10</v>
      </c>
    </row>
    <row r="13" spans="1:9">
      <c r="G13" s="21">
        <v>11</v>
      </c>
    </row>
    <row r="14" spans="1:9">
      <c r="G14" s="21">
        <v>12</v>
      </c>
    </row>
    <row r="15" spans="1:9">
      <c r="G15" s="21">
        <v>13</v>
      </c>
    </row>
    <row r="16" spans="1:9">
      <c r="G16" s="21">
        <v>14</v>
      </c>
    </row>
    <row r="17" spans="7:7">
      <c r="G17" s="21">
        <v>15</v>
      </c>
    </row>
    <row r="18" spans="7:7">
      <c r="G18" s="21">
        <v>16</v>
      </c>
    </row>
    <row r="19" spans="7:7">
      <c r="G19" s="21">
        <v>17</v>
      </c>
    </row>
    <row r="20" spans="7:7">
      <c r="G20" s="21">
        <v>18</v>
      </c>
    </row>
    <row r="21" spans="7:7">
      <c r="G21" s="21">
        <v>19</v>
      </c>
    </row>
    <row r="22" spans="7:7">
      <c r="G22" s="21">
        <v>20</v>
      </c>
    </row>
    <row r="23" spans="7:7">
      <c r="G23" s="21">
        <v>21</v>
      </c>
    </row>
    <row r="24" spans="7:7">
      <c r="G24" s="21">
        <v>22</v>
      </c>
    </row>
    <row r="25" spans="7:7">
      <c r="G25" s="21">
        <v>23</v>
      </c>
    </row>
    <row r="26" spans="7:7">
      <c r="G26" s="21">
        <v>24</v>
      </c>
    </row>
    <row r="27" spans="7:7">
      <c r="G27" s="21">
        <v>25</v>
      </c>
    </row>
    <row r="28" spans="7:7">
      <c r="G28" s="21">
        <v>26</v>
      </c>
    </row>
    <row r="29" spans="7:7">
      <c r="G29" s="21">
        <v>27</v>
      </c>
    </row>
    <row r="30" spans="7:7">
      <c r="G30" s="21">
        <v>28</v>
      </c>
    </row>
    <row r="31" spans="7:7">
      <c r="G31" s="21">
        <v>29</v>
      </c>
    </row>
    <row r="32" spans="7:7">
      <c r="G32" s="21">
        <v>30</v>
      </c>
    </row>
    <row r="33" spans="7:7">
      <c r="G33" s="21">
        <v>31</v>
      </c>
    </row>
    <row r="34" spans="7:7">
      <c r="G34" s="21">
        <v>32</v>
      </c>
    </row>
    <row r="35" spans="7:7">
      <c r="G35" s="21">
        <v>33</v>
      </c>
    </row>
    <row r="36" spans="7:7">
      <c r="G36" s="21">
        <v>34</v>
      </c>
    </row>
    <row r="37" spans="7:7">
      <c r="G37" s="21">
        <v>35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1</v>
      </c>
      <c r="L5" s="671"/>
      <c r="M5" s="671"/>
      <c r="N5" s="672" t="s">
        <v>44</v>
      </c>
      <c r="O5" s="672"/>
      <c r="P5" s="672"/>
      <c r="Q5" s="672"/>
      <c r="R5" s="672"/>
      <c r="S5" s="671" t="s">
        <v>247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2566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พฤษภาคม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 t="s">
        <v>69</v>
      </c>
      <c r="V7" s="364" t="s">
        <v>70</v>
      </c>
      <c r="W7" s="364" t="s">
        <v>71</v>
      </c>
      <c r="X7" s="364" t="s">
        <v>72</v>
      </c>
      <c r="Y7" s="364" t="s">
        <v>346</v>
      </c>
      <c r="Z7" s="364" t="s">
        <v>347</v>
      </c>
      <c r="AA7" s="364" t="s">
        <v>68</v>
      </c>
      <c r="AB7" s="364" t="s">
        <v>69</v>
      </c>
      <c r="AC7" s="364" t="s">
        <v>70</v>
      </c>
      <c r="AD7" s="364" t="s">
        <v>71</v>
      </c>
      <c r="AE7" s="364" t="s">
        <v>72</v>
      </c>
      <c r="AF7" s="364" t="s">
        <v>346</v>
      </c>
      <c r="AG7" s="364" t="s">
        <v>347</v>
      </c>
      <c r="AH7" s="364" t="s">
        <v>68</v>
      </c>
      <c r="AI7" s="364" t="s">
        <v>69</v>
      </c>
      <c r="AJ7" s="364" t="s">
        <v>70</v>
      </c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/>
      <c r="G8" s="36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 t="s">
        <v>65</v>
      </c>
      <c r="V8" s="364"/>
      <c r="W8" s="364" t="s">
        <v>65</v>
      </c>
      <c r="X8" s="364" t="s">
        <v>65</v>
      </c>
      <c r="Y8" s="364"/>
      <c r="Z8" s="364"/>
      <c r="AA8" s="364" t="s">
        <v>65</v>
      </c>
      <c r="AB8" s="364" t="s">
        <v>65</v>
      </c>
      <c r="AC8" s="364" t="s">
        <v>65</v>
      </c>
      <c r="AD8" s="364" t="s">
        <v>65</v>
      </c>
      <c r="AE8" s="364" t="s">
        <v>65</v>
      </c>
      <c r="AF8" s="364"/>
      <c r="AG8" s="364"/>
      <c r="AH8" s="364" t="s">
        <v>65</v>
      </c>
      <c r="AI8" s="364" t="s">
        <v>65</v>
      </c>
      <c r="AJ8" s="364" t="s">
        <v>65</v>
      </c>
      <c r="AK8" s="360">
        <f>COUNTA(F8:AJ8)</f>
        <v>11</v>
      </c>
      <c r="AL8" s="368" t="s">
        <v>54</v>
      </c>
      <c r="AM8" s="368" t="s">
        <v>55</v>
      </c>
      <c r="AN8" s="368" t="s">
        <v>56</v>
      </c>
      <c r="AO8" s="368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G/c6IzkPOrABU/mqfYSodG2CK3M8JH5FJvYw7mYcSbc65t+Lyc8tXUu+RfZ1MK7se0LYCVb+NTNhkah4Twv9uA==" saltValue="Nec8PixCd9P6jnb3dewwFw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46" priority="1" operator="equal">
      <formula>"ข"</formula>
    </cfRule>
    <cfRule type="cellIs" dxfId="45" priority="2" operator="equal">
      <formula>"ล"</formula>
    </cfRule>
    <cfRule type="cellIs" dxfId="44" priority="3" operator="equal">
      <formula>"ป"</formula>
    </cfRule>
    <cfRule type="cellIs" dxfId="43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N14" sqref="N14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1</v>
      </c>
      <c r="L5" s="671"/>
      <c r="M5" s="671"/>
      <c r="N5" s="672" t="s">
        <v>44</v>
      </c>
      <c r="O5" s="672"/>
      <c r="P5" s="672"/>
      <c r="Q5" s="672"/>
      <c r="R5" s="672"/>
      <c r="S5" s="671" t="s">
        <v>63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2566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มิถุนายน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 t="s">
        <v>71</v>
      </c>
      <c r="G7" s="364" t="s">
        <v>72</v>
      </c>
      <c r="H7" s="364" t="s">
        <v>346</v>
      </c>
      <c r="I7" s="364" t="s">
        <v>347</v>
      </c>
      <c r="J7" s="364" t="s">
        <v>68</v>
      </c>
      <c r="K7" s="364" t="s">
        <v>69</v>
      </c>
      <c r="L7" s="364" t="s">
        <v>70</v>
      </c>
      <c r="M7" s="364" t="s">
        <v>71</v>
      </c>
      <c r="N7" s="364" t="s">
        <v>72</v>
      </c>
      <c r="O7" s="364" t="s">
        <v>346</v>
      </c>
      <c r="P7" s="364" t="s">
        <v>347</v>
      </c>
      <c r="Q7" s="364" t="s">
        <v>68</v>
      </c>
      <c r="R7" s="364" t="s">
        <v>69</v>
      </c>
      <c r="S7" s="364" t="s">
        <v>70</v>
      </c>
      <c r="T7" s="364" t="s">
        <v>71</v>
      </c>
      <c r="U7" s="364" t="s">
        <v>72</v>
      </c>
      <c r="V7" s="364" t="s">
        <v>346</v>
      </c>
      <c r="W7" s="364" t="s">
        <v>347</v>
      </c>
      <c r="X7" s="364" t="s">
        <v>68</v>
      </c>
      <c r="Y7" s="364" t="s">
        <v>69</v>
      </c>
      <c r="Z7" s="364" t="s">
        <v>70</v>
      </c>
      <c r="AA7" s="364" t="s">
        <v>71</v>
      </c>
      <c r="AB7" s="364" t="s">
        <v>72</v>
      </c>
      <c r="AC7" s="364" t="s">
        <v>346</v>
      </c>
      <c r="AD7" s="364" t="s">
        <v>347</v>
      </c>
      <c r="AE7" s="364" t="s">
        <v>68</v>
      </c>
      <c r="AF7" s="364" t="s">
        <v>69</v>
      </c>
      <c r="AG7" s="364" t="s">
        <v>70</v>
      </c>
      <c r="AH7" s="364" t="s">
        <v>71</v>
      </c>
      <c r="AI7" s="364" t="s">
        <v>72</v>
      </c>
      <c r="AJ7" s="364"/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 t="s">
        <v>65</v>
      </c>
      <c r="G8" s="364" t="s">
        <v>65</v>
      </c>
      <c r="H8" s="364"/>
      <c r="I8" s="364"/>
      <c r="J8" s="364"/>
      <c r="K8" s="364" t="s">
        <v>65</v>
      </c>
      <c r="L8" s="364" t="s">
        <v>65</v>
      </c>
      <c r="M8" s="364" t="s">
        <v>65</v>
      </c>
      <c r="N8" s="364" t="s">
        <v>65</v>
      </c>
      <c r="O8" s="364"/>
      <c r="P8" s="364"/>
      <c r="Q8" s="364" t="s">
        <v>65</v>
      </c>
      <c r="R8" s="364" t="s">
        <v>65</v>
      </c>
      <c r="S8" s="364" t="s">
        <v>65</v>
      </c>
      <c r="T8" s="364" t="s">
        <v>65</v>
      </c>
      <c r="U8" s="364" t="s">
        <v>65</v>
      </c>
      <c r="V8" s="364"/>
      <c r="W8" s="364"/>
      <c r="X8" s="364" t="s">
        <v>65</v>
      </c>
      <c r="Y8" s="364" t="s">
        <v>65</v>
      </c>
      <c r="Z8" s="364" t="s">
        <v>65</v>
      </c>
      <c r="AA8" s="364" t="s">
        <v>65</v>
      </c>
      <c r="AB8" s="364" t="s">
        <v>65</v>
      </c>
      <c r="AC8" s="364"/>
      <c r="AD8" s="364"/>
      <c r="AE8" s="364" t="s">
        <v>65</v>
      </c>
      <c r="AF8" s="364" t="s">
        <v>65</v>
      </c>
      <c r="AG8" s="364" t="s">
        <v>65</v>
      </c>
      <c r="AH8" s="364" t="s">
        <v>65</v>
      </c>
      <c r="AI8" s="364" t="s">
        <v>65</v>
      </c>
      <c r="AJ8" s="364"/>
      <c r="AK8" s="373">
        <f>COUNTA(F8:AJ8)</f>
        <v>21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iWSVHBphmbsF5MNxnd+9e+vf6kDVQJRrYfZVv/9PR8FwMFAahAzN1wNd+DiwGEtzekMI32px4TxIwpnReZ5Ynw==" saltValue="L1itlmlDW6GVRsoTf15+ng==" spinCount="100000" sheet="1" objects="1" scenarios="1" formatCells="0" selectLockedCells="1"/>
  <protectedRanges>
    <protectedRange sqref="F44 V9:V43 AC9:AC43 F7:AJ8" name="ช่วง1"/>
    <protectedRange sqref="K9:U9 F10:U43 W9:AB43 AD9:AJ43" name="ช่วง1_3"/>
    <protectedRange sqref="J9" name="ช่วง1_1_1"/>
    <protectedRange sqref="F9:I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42" priority="1" operator="equal">
      <formula>"ข"</formula>
    </cfRule>
    <cfRule type="cellIs" dxfId="41" priority="2" operator="equal">
      <formula>"ล"</formula>
    </cfRule>
    <cfRule type="cellIs" dxfId="40" priority="3" operator="equal">
      <formula>"ป"</formula>
    </cfRule>
    <cfRule type="cellIs" dxfId="39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F9" sqref="F9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1</v>
      </c>
      <c r="L5" s="671"/>
      <c r="M5" s="671"/>
      <c r="N5" s="672" t="s">
        <v>44</v>
      </c>
      <c r="O5" s="672"/>
      <c r="P5" s="672"/>
      <c r="Q5" s="672"/>
      <c r="R5" s="672"/>
      <c r="S5" s="671" t="s">
        <v>73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2566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กรกฎาคม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 t="s">
        <v>346</v>
      </c>
      <c r="G7" s="364" t="s">
        <v>347</v>
      </c>
      <c r="H7" s="364" t="s">
        <v>68</v>
      </c>
      <c r="I7" s="364" t="s">
        <v>69</v>
      </c>
      <c r="J7" s="364" t="s">
        <v>70</v>
      </c>
      <c r="K7" s="364" t="s">
        <v>71</v>
      </c>
      <c r="L7" s="364" t="s">
        <v>72</v>
      </c>
      <c r="M7" s="364" t="s">
        <v>346</v>
      </c>
      <c r="N7" s="364" t="s">
        <v>347</v>
      </c>
      <c r="O7" s="364" t="s">
        <v>68</v>
      </c>
      <c r="P7" s="364" t="s">
        <v>69</v>
      </c>
      <c r="Q7" s="364" t="s">
        <v>70</v>
      </c>
      <c r="R7" s="364" t="s">
        <v>71</v>
      </c>
      <c r="S7" s="364" t="s">
        <v>72</v>
      </c>
      <c r="T7" s="364" t="s">
        <v>346</v>
      </c>
      <c r="U7" s="364" t="s">
        <v>347</v>
      </c>
      <c r="V7" s="364" t="s">
        <v>68</v>
      </c>
      <c r="W7" s="364" t="s">
        <v>69</v>
      </c>
      <c r="X7" s="364" t="s">
        <v>70</v>
      </c>
      <c r="Y7" s="364" t="s">
        <v>71</v>
      </c>
      <c r="Z7" s="364" t="s">
        <v>72</v>
      </c>
      <c r="AA7" s="364" t="s">
        <v>346</v>
      </c>
      <c r="AB7" s="364" t="s">
        <v>347</v>
      </c>
      <c r="AC7" s="364" t="s">
        <v>68</v>
      </c>
      <c r="AD7" s="364" t="s">
        <v>69</v>
      </c>
      <c r="AE7" s="364" t="s">
        <v>70</v>
      </c>
      <c r="AF7" s="364" t="s">
        <v>71</v>
      </c>
      <c r="AG7" s="364" t="s">
        <v>72</v>
      </c>
      <c r="AH7" s="364" t="s">
        <v>346</v>
      </c>
      <c r="AI7" s="364" t="s">
        <v>347</v>
      </c>
      <c r="AJ7" s="364" t="s">
        <v>68</v>
      </c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/>
      <c r="G8" s="364"/>
      <c r="H8" s="364" t="s">
        <v>65</v>
      </c>
      <c r="I8" s="364" t="s">
        <v>65</v>
      </c>
      <c r="J8" s="364" t="s">
        <v>65</v>
      </c>
      <c r="K8" s="364" t="s">
        <v>65</v>
      </c>
      <c r="L8" s="364" t="s">
        <v>65</v>
      </c>
      <c r="M8" s="364"/>
      <c r="N8" s="364"/>
      <c r="O8" s="364" t="s">
        <v>65</v>
      </c>
      <c r="P8" s="364" t="s">
        <v>65</v>
      </c>
      <c r="Q8" s="364" t="s">
        <v>65</v>
      </c>
      <c r="R8" s="364" t="s">
        <v>65</v>
      </c>
      <c r="S8" s="364" t="s">
        <v>65</v>
      </c>
      <c r="T8" s="364"/>
      <c r="U8" s="364"/>
      <c r="V8" s="364" t="s">
        <v>65</v>
      </c>
      <c r="W8" s="364" t="s">
        <v>65</v>
      </c>
      <c r="X8" s="364" t="s">
        <v>65</v>
      </c>
      <c r="Y8" s="364" t="s">
        <v>65</v>
      </c>
      <c r="Z8" s="364" t="s">
        <v>65</v>
      </c>
      <c r="AA8" s="364"/>
      <c r="AB8" s="364"/>
      <c r="AC8" s="364" t="s">
        <v>65</v>
      </c>
      <c r="AD8" s="364" t="s">
        <v>65</v>
      </c>
      <c r="AE8" s="364" t="s">
        <v>65</v>
      </c>
      <c r="AF8" s="364" t="s">
        <v>65</v>
      </c>
      <c r="AG8" s="364"/>
      <c r="AH8" s="364"/>
      <c r="AI8" s="364"/>
      <c r="AJ8" s="364" t="s">
        <v>65</v>
      </c>
      <c r="AK8" s="373">
        <f>COUNTA(F8:AJ8)</f>
        <v>20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9mL2mwy0jYXeanrolTgq/VaCUsOtXeQ+ij4Rv7UhLgtdf1FXNdYOyq4EmgUhnTvgZWQSxhDuHIGG+QmgdB1vGQ==" saltValue="07q8x299hPGuhVmMJ0ypxw==" spinCount="100000" sheet="1" objects="1" scenarios="1" formatCells="0" selectLockedCells="1"/>
  <protectedRanges>
    <protectedRange sqref="F44 R9:AJ9 G10:AJ43 F7:AJ8" name="ช่วง1"/>
    <protectedRange sqref="F10:F43 F9:Q9" name="ช่วง1_2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38" priority="1" operator="equal">
      <formula>"ข"</formula>
    </cfRule>
    <cfRule type="cellIs" dxfId="37" priority="2" operator="equal">
      <formula>"ล"</formula>
    </cfRule>
    <cfRule type="cellIs" dxfId="36" priority="3" operator="equal">
      <formula>"ป"</formula>
    </cfRule>
    <cfRule type="cellIs" dxfId="35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F9" sqref="F9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1</v>
      </c>
      <c r="L5" s="671"/>
      <c r="M5" s="671"/>
      <c r="N5" s="672" t="s">
        <v>44</v>
      </c>
      <c r="O5" s="672"/>
      <c r="P5" s="672"/>
      <c r="Q5" s="672"/>
      <c r="R5" s="672"/>
      <c r="S5" s="671" t="s">
        <v>74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2566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สิงหาคม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 t="s">
        <v>69</v>
      </c>
      <c r="G7" s="364" t="s">
        <v>70</v>
      </c>
      <c r="H7" s="364" t="s">
        <v>71</v>
      </c>
      <c r="I7" s="364" t="s">
        <v>72</v>
      </c>
      <c r="J7" s="364" t="s">
        <v>346</v>
      </c>
      <c r="K7" s="364" t="s">
        <v>347</v>
      </c>
      <c r="L7" s="364" t="s">
        <v>68</v>
      </c>
      <c r="M7" s="364" t="s">
        <v>69</v>
      </c>
      <c r="N7" s="364" t="s">
        <v>70</v>
      </c>
      <c r="O7" s="364" t="s">
        <v>71</v>
      </c>
      <c r="P7" s="364" t="s">
        <v>72</v>
      </c>
      <c r="Q7" s="364" t="s">
        <v>346</v>
      </c>
      <c r="R7" s="364" t="s">
        <v>347</v>
      </c>
      <c r="S7" s="364" t="s">
        <v>68</v>
      </c>
      <c r="T7" s="364" t="s">
        <v>69</v>
      </c>
      <c r="U7" s="364" t="s">
        <v>70</v>
      </c>
      <c r="V7" s="364" t="s">
        <v>71</v>
      </c>
      <c r="W7" s="364" t="s">
        <v>72</v>
      </c>
      <c r="X7" s="364" t="s">
        <v>346</v>
      </c>
      <c r="Y7" s="364" t="s">
        <v>347</v>
      </c>
      <c r="Z7" s="364" t="s">
        <v>68</v>
      </c>
      <c r="AA7" s="364" t="s">
        <v>69</v>
      </c>
      <c r="AB7" s="364" t="s">
        <v>70</v>
      </c>
      <c r="AC7" s="364" t="s">
        <v>71</v>
      </c>
      <c r="AD7" s="364" t="s">
        <v>72</v>
      </c>
      <c r="AE7" s="364" t="s">
        <v>346</v>
      </c>
      <c r="AF7" s="364" t="s">
        <v>347</v>
      </c>
      <c r="AG7" s="364" t="s">
        <v>68</v>
      </c>
      <c r="AH7" s="364" t="s">
        <v>69</v>
      </c>
      <c r="AI7" s="364" t="s">
        <v>70</v>
      </c>
      <c r="AJ7" s="364" t="s">
        <v>71</v>
      </c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/>
      <c r="G8" s="364"/>
      <c r="H8" s="364" t="s">
        <v>65</v>
      </c>
      <c r="I8" s="364" t="s">
        <v>65</v>
      </c>
      <c r="J8" s="364"/>
      <c r="K8" s="364"/>
      <c r="L8" s="364" t="s">
        <v>65</v>
      </c>
      <c r="M8" s="364" t="s">
        <v>65</v>
      </c>
      <c r="N8" s="364" t="s">
        <v>65</v>
      </c>
      <c r="O8" s="364" t="s">
        <v>65</v>
      </c>
      <c r="P8" s="364" t="s">
        <v>65</v>
      </c>
      <c r="Q8" s="364"/>
      <c r="R8" s="364"/>
      <c r="S8" s="364"/>
      <c r="T8" s="364" t="s">
        <v>65</v>
      </c>
      <c r="U8" s="364" t="s">
        <v>65</v>
      </c>
      <c r="V8" s="364" t="s">
        <v>65</v>
      </c>
      <c r="W8" s="364" t="s">
        <v>65</v>
      </c>
      <c r="X8" s="364"/>
      <c r="Y8" s="364"/>
      <c r="Z8" s="364" t="s">
        <v>65</v>
      </c>
      <c r="AA8" s="364" t="s">
        <v>65</v>
      </c>
      <c r="AB8" s="364" t="s">
        <v>65</v>
      </c>
      <c r="AC8" s="364" t="s">
        <v>65</v>
      </c>
      <c r="AD8" s="364" t="s">
        <v>65</v>
      </c>
      <c r="AE8" s="364"/>
      <c r="AF8" s="364"/>
      <c r="AG8" s="364" t="s">
        <v>65</v>
      </c>
      <c r="AH8" s="364" t="s">
        <v>65</v>
      </c>
      <c r="AI8" s="364" t="s">
        <v>65</v>
      </c>
      <c r="AJ8" s="364" t="s">
        <v>65</v>
      </c>
      <c r="AK8" s="373">
        <f>COUNTA(F8:AJ8)</f>
        <v>20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75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75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75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75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75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75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75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75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75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75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75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75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75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75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75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75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75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75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75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75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75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75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75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75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75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75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75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75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75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75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75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75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75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75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75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MZAPqTHFxZ+5sf1SuXmiVxcsYKrYTILKJ4s0TJrWe+ADI4YgpxXTjLBUtjLNimYnKjkYaMAVjFa3Apr/Cq5JZA==" saltValue="8qL6VVHLQdFSgvgfCgyTHw==" spinCount="100000" sheet="1" objects="1" scenarios="1" formatCells="0" selectLockedCells="1"/>
  <protectedRanges>
    <protectedRange sqref="F44 F7:AJ8" name="ช่วง1"/>
    <protectedRange sqref="K9:AJ43 F10:F43" name="ช่วง1_4"/>
    <protectedRange sqref="J9:J43" name="ช่วง1_1_2"/>
    <protectedRange sqref="F9:I9 G10:I43" name="ช่วง1_2_2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34" priority="1" operator="equal">
      <formula>"ข"</formula>
    </cfRule>
    <cfRule type="cellIs" dxfId="33" priority="2" operator="equal">
      <formula>"ล"</formula>
    </cfRule>
    <cfRule type="cellIs" dxfId="32" priority="3" operator="equal">
      <formula>"ป"</formula>
    </cfRule>
    <cfRule type="cellIs" dxfId="31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F9" sqref="F9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1</v>
      </c>
      <c r="L5" s="671"/>
      <c r="M5" s="671"/>
      <c r="N5" s="672" t="s">
        <v>44</v>
      </c>
      <c r="O5" s="672"/>
      <c r="P5" s="672"/>
      <c r="Q5" s="672"/>
      <c r="R5" s="672"/>
      <c r="S5" s="671" t="s">
        <v>75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2566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กันยายน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 t="s">
        <v>72</v>
      </c>
      <c r="G7" s="364" t="s">
        <v>346</v>
      </c>
      <c r="H7" s="364" t="s">
        <v>347</v>
      </c>
      <c r="I7" s="364" t="s">
        <v>68</v>
      </c>
      <c r="J7" s="364" t="s">
        <v>69</v>
      </c>
      <c r="K7" s="364" t="s">
        <v>70</v>
      </c>
      <c r="L7" s="364" t="s">
        <v>71</v>
      </c>
      <c r="M7" s="364" t="s">
        <v>72</v>
      </c>
      <c r="N7" s="364" t="s">
        <v>346</v>
      </c>
      <c r="O7" s="364" t="s">
        <v>347</v>
      </c>
      <c r="P7" s="364" t="s">
        <v>68</v>
      </c>
      <c r="Q7" s="364" t="s">
        <v>69</v>
      </c>
      <c r="R7" s="364" t="s">
        <v>70</v>
      </c>
      <c r="S7" s="364" t="s">
        <v>71</v>
      </c>
      <c r="T7" s="364" t="s">
        <v>72</v>
      </c>
      <c r="U7" s="364" t="s">
        <v>346</v>
      </c>
      <c r="V7" s="364" t="s">
        <v>347</v>
      </c>
      <c r="W7" s="364" t="s">
        <v>68</v>
      </c>
      <c r="X7" s="364" t="s">
        <v>69</v>
      </c>
      <c r="Y7" s="364" t="s">
        <v>70</v>
      </c>
      <c r="Z7" s="364" t="s">
        <v>71</v>
      </c>
      <c r="AA7" s="364" t="s">
        <v>72</v>
      </c>
      <c r="AB7" s="364" t="s">
        <v>346</v>
      </c>
      <c r="AC7" s="364" t="s">
        <v>347</v>
      </c>
      <c r="AD7" s="364" t="s">
        <v>68</v>
      </c>
      <c r="AE7" s="364" t="s">
        <v>69</v>
      </c>
      <c r="AF7" s="364" t="s">
        <v>70</v>
      </c>
      <c r="AG7" s="364" t="s">
        <v>71</v>
      </c>
      <c r="AH7" s="364" t="s">
        <v>72</v>
      </c>
      <c r="AI7" s="364" t="s">
        <v>346</v>
      </c>
      <c r="AJ7" s="364"/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 t="s">
        <v>65</v>
      </c>
      <c r="G8" s="364"/>
      <c r="H8" s="364"/>
      <c r="I8" s="364" t="s">
        <v>65</v>
      </c>
      <c r="J8" s="364" t="s">
        <v>65</v>
      </c>
      <c r="K8" s="364" t="s">
        <v>65</v>
      </c>
      <c r="L8" s="364" t="s">
        <v>65</v>
      </c>
      <c r="M8" s="364" t="s">
        <v>65</v>
      </c>
      <c r="N8" s="364"/>
      <c r="O8" s="364"/>
      <c r="P8" s="364" t="s">
        <v>65</v>
      </c>
      <c r="Q8" s="364" t="s">
        <v>65</v>
      </c>
      <c r="R8" s="364" t="s">
        <v>65</v>
      </c>
      <c r="S8" s="364" t="s">
        <v>65</v>
      </c>
      <c r="T8" s="364" t="s">
        <v>65</v>
      </c>
      <c r="U8" s="364"/>
      <c r="V8" s="364"/>
      <c r="W8" s="364" t="s">
        <v>65</v>
      </c>
      <c r="X8" s="364" t="s">
        <v>65</v>
      </c>
      <c r="Y8" s="364" t="s">
        <v>65</v>
      </c>
      <c r="Z8" s="364" t="s">
        <v>65</v>
      </c>
      <c r="AA8" s="364" t="s">
        <v>65</v>
      </c>
      <c r="AB8" s="364"/>
      <c r="AC8" s="364"/>
      <c r="AD8" s="364" t="s">
        <v>65</v>
      </c>
      <c r="AE8" s="364" t="s">
        <v>65</v>
      </c>
      <c r="AF8" s="364" t="s">
        <v>65</v>
      </c>
      <c r="AG8" s="364" t="s">
        <v>65</v>
      </c>
      <c r="AH8" s="364" t="s">
        <v>65</v>
      </c>
      <c r="AI8" s="364"/>
      <c r="AJ8" s="364"/>
      <c r="AK8" s="373">
        <f>COUNTA(F8:AJ8)</f>
        <v>21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75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75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75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75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75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75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75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75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75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75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75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75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75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75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75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75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75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75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75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75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75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75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75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75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75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75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75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75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75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75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75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75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75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75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75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c+TJKcrtHtW1EecB1pSosf4kfB4Fnoo1GCZHMtt30SSvoiCuff2DECZfdqtmCJseIPZ+Hs0Paz2iEP3Iaie1ig==" saltValue="2yVHF32zay+PY7Xy+D38Xg==" spinCount="100000" sheet="1" objects="1" scenarios="1" formatCells="0" selectLockedCells="1"/>
  <protectedRanges>
    <protectedRange sqref="F44 F9:AI43 F7:AJ8" name="ช่วง1"/>
    <protectedRange sqref="AJ9:AJ43" name="ช่วง1_4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30" priority="1" operator="equal">
      <formula>"ข"</formula>
    </cfRule>
    <cfRule type="cellIs" dxfId="29" priority="2" operator="equal">
      <formula>"ล"</formula>
    </cfRule>
    <cfRule type="cellIs" dxfId="28" priority="3" operator="equal">
      <formula>"ป"</formula>
    </cfRule>
    <cfRule type="cellIs" dxfId="27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F9" sqref="F9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1</v>
      </c>
      <c r="L5" s="671"/>
      <c r="M5" s="671"/>
      <c r="N5" s="672" t="s">
        <v>44</v>
      </c>
      <c r="O5" s="672"/>
      <c r="P5" s="672"/>
      <c r="Q5" s="672"/>
      <c r="R5" s="672"/>
      <c r="S5" s="671" t="s">
        <v>76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2566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ตุลาคม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 t="s">
        <v>347</v>
      </c>
      <c r="G7" s="364" t="s">
        <v>68</v>
      </c>
      <c r="H7" s="364" t="s">
        <v>69</v>
      </c>
      <c r="I7" s="364" t="s">
        <v>70</v>
      </c>
      <c r="J7" s="364" t="s">
        <v>71</v>
      </c>
      <c r="K7" s="364" t="s">
        <v>72</v>
      </c>
      <c r="L7" s="364" t="s">
        <v>346</v>
      </c>
      <c r="M7" s="364" t="s">
        <v>347</v>
      </c>
      <c r="N7" s="364" t="s">
        <v>68</v>
      </c>
      <c r="O7" s="364" t="s">
        <v>69</v>
      </c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/>
      <c r="G8" s="364" t="s">
        <v>65</v>
      </c>
      <c r="H8" s="364" t="s">
        <v>65</v>
      </c>
      <c r="I8" s="364" t="s">
        <v>65</v>
      </c>
      <c r="J8" s="364" t="s">
        <v>65</v>
      </c>
      <c r="K8" s="364" t="s">
        <v>65</v>
      </c>
      <c r="L8" s="364"/>
      <c r="M8" s="364"/>
      <c r="N8" s="364" t="s">
        <v>65</v>
      </c>
      <c r="O8" s="364" t="s">
        <v>65</v>
      </c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  <c r="AA8" s="364"/>
      <c r="AB8" s="364"/>
      <c r="AC8" s="364"/>
      <c r="AD8" s="364"/>
      <c r="AE8" s="364"/>
      <c r="AF8" s="364"/>
      <c r="AG8" s="364"/>
      <c r="AH8" s="364"/>
      <c r="AI8" s="364"/>
      <c r="AJ8" s="364"/>
      <c r="AK8" s="373">
        <f>COUNTA(F8:AJ8)</f>
        <v>7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zNPMoVWsqYqPVn/PImOVCgoRzyqSuQEetCO8ecpJesj5RCKGYlM33mujA9VIQPSjQdDC/IOmgi/zv+AWe3Tjow==" saltValue="wYc5yXkgqe1IiGtMHmS7bw==" spinCount="100000" sheet="1" objects="1" scenarios="1" formatCells="0" selectLockedCells="1"/>
  <protectedRanges>
    <protectedRange sqref="F44 F7:AJ8" name="ช่วง1"/>
    <protectedRange sqref="K9:AJ9 F10:AJ43" name="ช่วง1_4"/>
    <protectedRange sqref="J9" name="ช่วง1_1_2"/>
    <protectedRange sqref="F9:I9" name="ช่วง1_2_2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26" priority="1" operator="equal">
      <formula>"ข"</formula>
    </cfRule>
    <cfRule type="cellIs" dxfId="25" priority="2" operator="equal">
      <formula>"ล"</formula>
    </cfRule>
    <cfRule type="cellIs" dxfId="24" priority="3" operator="equal">
      <formula>"ป"</formula>
    </cfRule>
    <cfRule type="cellIs" dxfId="23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F9" sqref="F9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2</v>
      </c>
      <c r="L5" s="671"/>
      <c r="M5" s="671"/>
      <c r="N5" s="672" t="s">
        <v>44</v>
      </c>
      <c r="O5" s="672"/>
      <c r="P5" s="672"/>
      <c r="Q5" s="672"/>
      <c r="R5" s="672"/>
      <c r="S5" s="671" t="s">
        <v>77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2566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พฤศจิกายน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 t="s">
        <v>70</v>
      </c>
      <c r="G7" s="364" t="s">
        <v>71</v>
      </c>
      <c r="H7" s="364" t="s">
        <v>72</v>
      </c>
      <c r="I7" s="364" t="s">
        <v>346</v>
      </c>
      <c r="J7" s="364" t="s">
        <v>347</v>
      </c>
      <c r="K7" s="364" t="s">
        <v>68</v>
      </c>
      <c r="L7" s="364" t="s">
        <v>69</v>
      </c>
      <c r="M7" s="364" t="s">
        <v>70</v>
      </c>
      <c r="N7" s="364" t="s">
        <v>71</v>
      </c>
      <c r="O7" s="364" t="s">
        <v>72</v>
      </c>
      <c r="P7" s="364" t="s">
        <v>346</v>
      </c>
      <c r="Q7" s="364" t="s">
        <v>347</v>
      </c>
      <c r="R7" s="364" t="s">
        <v>68</v>
      </c>
      <c r="S7" s="364" t="s">
        <v>69</v>
      </c>
      <c r="T7" s="364" t="s">
        <v>70</v>
      </c>
      <c r="U7" s="364" t="s">
        <v>71</v>
      </c>
      <c r="V7" s="364" t="s">
        <v>72</v>
      </c>
      <c r="W7" s="364" t="s">
        <v>346</v>
      </c>
      <c r="X7" s="364" t="s">
        <v>347</v>
      </c>
      <c r="Y7" s="364" t="s">
        <v>68</v>
      </c>
      <c r="Z7" s="364" t="s">
        <v>69</v>
      </c>
      <c r="AA7" s="364" t="s">
        <v>70</v>
      </c>
      <c r="AB7" s="364" t="s">
        <v>71</v>
      </c>
      <c r="AC7" s="364" t="s">
        <v>72</v>
      </c>
      <c r="AD7" s="364" t="s">
        <v>346</v>
      </c>
      <c r="AE7" s="364" t="s">
        <v>347</v>
      </c>
      <c r="AF7" s="364" t="s">
        <v>68</v>
      </c>
      <c r="AG7" s="364" t="s">
        <v>69</v>
      </c>
      <c r="AH7" s="364" t="s">
        <v>70</v>
      </c>
      <c r="AI7" s="364" t="s">
        <v>71</v>
      </c>
      <c r="AJ7" s="364"/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 t="s">
        <v>65</v>
      </c>
      <c r="G8" s="364" t="s">
        <v>65</v>
      </c>
      <c r="H8" s="364" t="s">
        <v>65</v>
      </c>
      <c r="I8" s="364"/>
      <c r="J8" s="364"/>
      <c r="K8" s="364" t="s">
        <v>65</v>
      </c>
      <c r="L8" s="364" t="s">
        <v>65</v>
      </c>
      <c r="M8" s="364" t="s">
        <v>65</v>
      </c>
      <c r="N8" s="364" t="s">
        <v>65</v>
      </c>
      <c r="O8" s="364" t="s">
        <v>65</v>
      </c>
      <c r="P8" s="364"/>
      <c r="Q8" s="364"/>
      <c r="R8" s="364" t="s">
        <v>65</v>
      </c>
      <c r="S8" s="364" t="s">
        <v>65</v>
      </c>
      <c r="T8" s="364" t="s">
        <v>65</v>
      </c>
      <c r="U8" s="364" t="s">
        <v>65</v>
      </c>
      <c r="V8" s="364" t="s">
        <v>65</v>
      </c>
      <c r="W8" s="364"/>
      <c r="X8" s="364"/>
      <c r="Y8" s="364" t="s">
        <v>65</v>
      </c>
      <c r="Z8" s="364" t="s">
        <v>65</v>
      </c>
      <c r="AA8" s="364" t="s">
        <v>65</v>
      </c>
      <c r="AB8" s="364" t="s">
        <v>65</v>
      </c>
      <c r="AC8" s="364" t="s">
        <v>65</v>
      </c>
      <c r="AD8" s="364"/>
      <c r="AE8" s="364"/>
      <c r="AF8" s="364" t="s">
        <v>65</v>
      </c>
      <c r="AG8" s="364" t="s">
        <v>65</v>
      </c>
      <c r="AH8" s="364" t="s">
        <v>65</v>
      </c>
      <c r="AI8" s="364" t="s">
        <v>65</v>
      </c>
      <c r="AJ8" s="364"/>
      <c r="AK8" s="373">
        <f>COUNTA(F8:AJ8)</f>
        <v>22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0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0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0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0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0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0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0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0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0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0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0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0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0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0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0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0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0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0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0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0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0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0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0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0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0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0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0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0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0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0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0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0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0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0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0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t1LacnFEeiPjz4snBHGyr+safCK4culcOhSEBVOwFDpcsnQmIGaun8qWnt7jX9DEQPmsJunjuX9d4o7sLvWsjg==" saltValue="lM26txKCx1MVRRSWaJL1Fw==" spinCount="100000" sheet="1" objects="1" scenarios="1" formatCells="0" selectLockedCells="1"/>
  <protectedRanges>
    <protectedRange sqref="F44 F7:AJ8" name="ช่วง1"/>
    <protectedRange sqref="F10:H43 J10:AJ43 K9:AJ9" name="ช่วง1_4"/>
    <protectedRange sqref="J9" name="ช่วง1_1_2"/>
    <protectedRange sqref="F9:I9 I10:I43" name="ช่วง1_2_2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22" priority="1" operator="equal">
      <formula>"ข"</formula>
    </cfRule>
    <cfRule type="cellIs" dxfId="21" priority="2" operator="equal">
      <formula>"ล"</formula>
    </cfRule>
    <cfRule type="cellIs" dxfId="20" priority="3" operator="equal">
      <formula>"ป"</formula>
    </cfRule>
    <cfRule type="cellIs" dxfId="19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F9" sqref="F9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2</v>
      </c>
      <c r="L5" s="671"/>
      <c r="M5" s="671"/>
      <c r="N5" s="672" t="s">
        <v>44</v>
      </c>
      <c r="O5" s="672"/>
      <c r="P5" s="672"/>
      <c r="Q5" s="672"/>
      <c r="R5" s="672"/>
      <c r="S5" s="671" t="s">
        <v>78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2566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ธันวาคม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 t="s">
        <v>72</v>
      </c>
      <c r="G7" s="364" t="s">
        <v>346</v>
      </c>
      <c r="H7" s="364" t="s">
        <v>347</v>
      </c>
      <c r="I7" s="364" t="s">
        <v>68</v>
      </c>
      <c r="J7" s="364" t="s">
        <v>69</v>
      </c>
      <c r="K7" s="364" t="s">
        <v>70</v>
      </c>
      <c r="L7" s="364" t="s">
        <v>71</v>
      </c>
      <c r="M7" s="364" t="s">
        <v>72</v>
      </c>
      <c r="N7" s="364" t="s">
        <v>346</v>
      </c>
      <c r="O7" s="364" t="s">
        <v>347</v>
      </c>
      <c r="P7" s="364" t="s">
        <v>68</v>
      </c>
      <c r="Q7" s="364" t="s">
        <v>69</v>
      </c>
      <c r="R7" s="364" t="s">
        <v>70</v>
      </c>
      <c r="S7" s="364" t="s">
        <v>71</v>
      </c>
      <c r="T7" s="364" t="s">
        <v>72</v>
      </c>
      <c r="U7" s="364" t="s">
        <v>346</v>
      </c>
      <c r="V7" s="364" t="s">
        <v>347</v>
      </c>
      <c r="W7" s="364" t="s">
        <v>68</v>
      </c>
      <c r="X7" s="364" t="s">
        <v>69</v>
      </c>
      <c r="Y7" s="364" t="s">
        <v>70</v>
      </c>
      <c r="Z7" s="364" t="s">
        <v>71</v>
      </c>
      <c r="AA7" s="364" t="s">
        <v>72</v>
      </c>
      <c r="AB7" s="364" t="s">
        <v>346</v>
      </c>
      <c r="AC7" s="364" t="s">
        <v>347</v>
      </c>
      <c r="AD7" s="364" t="s">
        <v>68</v>
      </c>
      <c r="AE7" s="364" t="s">
        <v>69</v>
      </c>
      <c r="AF7" s="364" t="s">
        <v>70</v>
      </c>
      <c r="AG7" s="364" t="s">
        <v>71</v>
      </c>
      <c r="AH7" s="364" t="s">
        <v>72</v>
      </c>
      <c r="AI7" s="364" t="s">
        <v>346</v>
      </c>
      <c r="AJ7" s="364" t="s">
        <v>347</v>
      </c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 t="s">
        <v>65</v>
      </c>
      <c r="G8" s="364"/>
      <c r="H8" s="364"/>
      <c r="I8" s="364" t="s">
        <v>65</v>
      </c>
      <c r="J8" s="364"/>
      <c r="K8" s="364" t="s">
        <v>65</v>
      </c>
      <c r="L8" s="364" t="s">
        <v>65</v>
      </c>
      <c r="M8" s="364" t="s">
        <v>65</v>
      </c>
      <c r="N8" s="364"/>
      <c r="O8" s="364"/>
      <c r="P8" s="364"/>
      <c r="Q8" s="364" t="s">
        <v>65</v>
      </c>
      <c r="R8" s="364" t="s">
        <v>65</v>
      </c>
      <c r="S8" s="364" t="s">
        <v>65</v>
      </c>
      <c r="T8" s="364" t="s">
        <v>65</v>
      </c>
      <c r="U8" s="364"/>
      <c r="V8" s="364"/>
      <c r="W8" s="364" t="s">
        <v>65</v>
      </c>
      <c r="X8" s="364" t="s">
        <v>65</v>
      </c>
      <c r="Y8" s="364" t="s">
        <v>65</v>
      </c>
      <c r="Z8" s="364" t="s">
        <v>65</v>
      </c>
      <c r="AA8" s="364" t="s">
        <v>65</v>
      </c>
      <c r="AB8" s="364"/>
      <c r="AC8" s="364"/>
      <c r="AD8" s="364" t="s">
        <v>65</v>
      </c>
      <c r="AE8" s="364" t="s">
        <v>65</v>
      </c>
      <c r="AF8" s="364" t="s">
        <v>65</v>
      </c>
      <c r="AG8" s="364" t="s">
        <v>65</v>
      </c>
      <c r="AH8" s="364" t="s">
        <v>65</v>
      </c>
      <c r="AI8" s="364"/>
      <c r="AJ8" s="364"/>
      <c r="AK8" s="373">
        <f>COUNTA(F8:AJ8)</f>
        <v>19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S6pZBh7adh73Q/HCn7y9rm0leeM2dMXtnWMKKKZ8vD2TyqDaigx+zDsx8UApuE99nh0Psu1075unH49XmJXhWQ==" saltValue="drpXKBs2DgUMDZmy1pCwYQ==" spinCount="100000" sheet="1" objects="1" scenarios="1" formatCells="0" selectLockedCells="1"/>
  <protectedRanges>
    <protectedRange sqref="F44 F7:AJ8" name="ช่วง1"/>
    <protectedRange sqref="P9:AJ9 F10:F43 H10:AJ43" name="ช่วง1_4"/>
    <protectedRange sqref="G10:G43 F9:O9" name="ช่วง1_2_2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18" priority="1" operator="equal">
      <formula>"ข"</formula>
    </cfRule>
    <cfRule type="cellIs" dxfId="17" priority="2" operator="equal">
      <formula>"ล"</formula>
    </cfRule>
    <cfRule type="cellIs" dxfId="16" priority="3" operator="equal">
      <formula>"ป"</formula>
    </cfRule>
    <cfRule type="cellIs" dxfId="15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M17"/>
  <sheetViews>
    <sheetView showGridLines="0" showRowColHeaders="0" zoomScaleNormal="100" workbookViewId="0"/>
  </sheetViews>
  <sheetFormatPr defaultRowHeight="14.25"/>
  <cols>
    <col min="1" max="1" width="3.5" customWidth="1"/>
    <col min="2" max="9" width="17.75" customWidth="1"/>
    <col min="12" max="12" width="6.375" customWidth="1"/>
    <col min="13" max="13" width="4.75" customWidth="1"/>
  </cols>
  <sheetData>
    <row r="1" spans="1:13" ht="30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M1" s="26"/>
    </row>
    <row r="2" spans="1:13" ht="30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M2" s="26"/>
    </row>
    <row r="3" spans="1:13" ht="30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30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</row>
    <row r="5" spans="1:13" ht="30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3" ht="30" customHeight="1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ht="30" customHeight="1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</row>
    <row r="8" spans="1:13" ht="30" customHeight="1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</row>
    <row r="9" spans="1:13" ht="30" customHeight="1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</row>
    <row r="10" spans="1:13" ht="30" customHeight="1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</row>
    <row r="11" spans="1:13" ht="30" customHeight="1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</row>
    <row r="12" spans="1:13" ht="30" customHeight="1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ht="39.75" customHeight="1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24.75" customHeight="1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</row>
    <row r="15" spans="1:13" ht="30" customHeight="1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</row>
    <row r="16" spans="1:13" ht="30" customHeight="1"/>
    <row r="17" ht="30" customHeight="1"/>
  </sheetData>
  <sheetProtection algorithmName="SHA-512" hashValue="UEooZYapPw1Wg2liH9FqOEI9AfuqT+xJcpupyOx++NO7a/P9LL9DP5Sr5mZR43g4fZZ7F/BngLRzkTbLac/Guw==" saltValue="QunaCcpsL1v15//45DJkXw==" spinCount="100000" sheet="1" objects="1" scenarios="1" selectLockedCells="1" selectUnlockedCells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F9" sqref="F9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2</v>
      </c>
      <c r="L5" s="671"/>
      <c r="M5" s="671"/>
      <c r="N5" s="672" t="s">
        <v>44</v>
      </c>
      <c r="O5" s="672"/>
      <c r="P5" s="672"/>
      <c r="Q5" s="672"/>
      <c r="R5" s="672"/>
      <c r="S5" s="671" t="s">
        <v>79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2567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มกราคม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 t="s">
        <v>68</v>
      </c>
      <c r="G7" s="364" t="s">
        <v>69</v>
      </c>
      <c r="H7" s="364" t="s">
        <v>70</v>
      </c>
      <c r="I7" s="364" t="s">
        <v>71</v>
      </c>
      <c r="J7" s="364" t="s">
        <v>72</v>
      </c>
      <c r="K7" s="364" t="s">
        <v>346</v>
      </c>
      <c r="L7" s="364" t="s">
        <v>347</v>
      </c>
      <c r="M7" s="364" t="s">
        <v>68</v>
      </c>
      <c r="N7" s="364" t="s">
        <v>69</v>
      </c>
      <c r="O7" s="364" t="s">
        <v>70</v>
      </c>
      <c r="P7" s="364" t="s">
        <v>71</v>
      </c>
      <c r="Q7" s="364" t="s">
        <v>72</v>
      </c>
      <c r="R7" s="364" t="s">
        <v>346</v>
      </c>
      <c r="S7" s="364" t="s">
        <v>347</v>
      </c>
      <c r="T7" s="364" t="s">
        <v>68</v>
      </c>
      <c r="U7" s="364" t="s">
        <v>69</v>
      </c>
      <c r="V7" s="364" t="s">
        <v>70</v>
      </c>
      <c r="W7" s="364" t="s">
        <v>71</v>
      </c>
      <c r="X7" s="364" t="s">
        <v>72</v>
      </c>
      <c r="Y7" s="364" t="s">
        <v>346</v>
      </c>
      <c r="Z7" s="364" t="s">
        <v>347</v>
      </c>
      <c r="AA7" s="364" t="s">
        <v>68</v>
      </c>
      <c r="AB7" s="364" t="s">
        <v>69</v>
      </c>
      <c r="AC7" s="364" t="s">
        <v>70</v>
      </c>
      <c r="AD7" s="364" t="s">
        <v>71</v>
      </c>
      <c r="AE7" s="364" t="s">
        <v>72</v>
      </c>
      <c r="AF7" s="364" t="s">
        <v>346</v>
      </c>
      <c r="AG7" s="364" t="s">
        <v>347</v>
      </c>
      <c r="AH7" s="364" t="s">
        <v>68</v>
      </c>
      <c r="AI7" s="364" t="s">
        <v>69</v>
      </c>
      <c r="AJ7" s="364" t="s">
        <v>70</v>
      </c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/>
      <c r="G8" s="364"/>
      <c r="H8" s="364" t="s">
        <v>65</v>
      </c>
      <c r="I8" s="364" t="s">
        <v>65</v>
      </c>
      <c r="J8" s="364" t="s">
        <v>65</v>
      </c>
      <c r="K8" s="364"/>
      <c r="L8" s="364"/>
      <c r="M8" s="364" t="s">
        <v>65</v>
      </c>
      <c r="N8" s="364" t="s">
        <v>65</v>
      </c>
      <c r="O8" s="364" t="s">
        <v>65</v>
      </c>
      <c r="P8" s="364" t="s">
        <v>65</v>
      </c>
      <c r="Q8" s="364" t="s">
        <v>65</v>
      </c>
      <c r="R8" s="364"/>
      <c r="S8" s="364"/>
      <c r="T8" s="364" t="s">
        <v>65</v>
      </c>
      <c r="U8" s="364"/>
      <c r="V8" s="364" t="s">
        <v>65</v>
      </c>
      <c r="W8" s="364" t="s">
        <v>65</v>
      </c>
      <c r="X8" s="364" t="s">
        <v>65</v>
      </c>
      <c r="Y8" s="364"/>
      <c r="Z8" s="364"/>
      <c r="AA8" s="364" t="s">
        <v>65</v>
      </c>
      <c r="AB8" s="364" t="s">
        <v>65</v>
      </c>
      <c r="AC8" s="364" t="s">
        <v>65</v>
      </c>
      <c r="AD8" s="364" t="s">
        <v>65</v>
      </c>
      <c r="AE8" s="364" t="s">
        <v>65</v>
      </c>
      <c r="AF8" s="364"/>
      <c r="AG8" s="364"/>
      <c r="AH8" s="364" t="s">
        <v>65</v>
      </c>
      <c r="AI8" s="364" t="s">
        <v>65</v>
      </c>
      <c r="AJ8" s="364" t="s">
        <v>65</v>
      </c>
      <c r="AK8" s="373">
        <f>COUNTA(F8:AJ8)</f>
        <v>20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i9CwZl3TI9Vx+5UQeic+hr+/BOE3vYT2aWJRciEx/uZuT6UYqcq+sdGY1LBgzP1UG3jgzp0FX/3RMjLO/ZTDow==" saltValue="uHTEwnjIxZjuP0+tFcLsQg==" spinCount="100000" sheet="1" objects="1" scenarios="1" formatCells="0" selectLockedCells="1"/>
  <protectedRanges>
    <protectedRange sqref="F44 F7:AJ8" name="ช่วง1"/>
    <protectedRange sqref="T9:AJ9 F10:AJ43" name="ช่วง1_4_1"/>
    <protectedRange sqref="F9:S9" name="ช่วง1_2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14" priority="1" operator="equal">
      <formula>"ข"</formula>
    </cfRule>
    <cfRule type="cellIs" dxfId="13" priority="2" operator="equal">
      <formula>"ล"</formula>
    </cfRule>
    <cfRule type="cellIs" dxfId="12" priority="3" operator="equal">
      <formula>"ป"</formula>
    </cfRule>
    <cfRule type="cellIs" dxfId="11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F9" sqref="F9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37</v>
      </c>
      <c r="E5" s="357"/>
      <c r="F5" s="669" t="s">
        <v>51</v>
      </c>
      <c r="G5" s="669"/>
      <c r="H5" s="669"/>
      <c r="I5" s="669"/>
      <c r="J5" s="670"/>
      <c r="K5" s="671">
        <v>2</v>
      </c>
      <c r="L5" s="671"/>
      <c r="M5" s="671"/>
      <c r="N5" s="672" t="s">
        <v>44</v>
      </c>
      <c r="O5" s="672"/>
      <c r="P5" s="672"/>
      <c r="Q5" s="672"/>
      <c r="R5" s="672"/>
      <c r="S5" s="671" t="s">
        <v>80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2567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/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กุมภาพันธ์</v>
      </c>
      <c r="AM6" s="677"/>
      <c r="AN6" s="677"/>
      <c r="AO6" s="678"/>
      <c r="AP6" s="354"/>
      <c r="AQ6" s="351"/>
    </row>
    <row r="7" spans="2:43">
      <c r="B7" s="351"/>
      <c r="C7" s="354"/>
      <c r="D7" s="668"/>
      <c r="E7" s="363" t="s">
        <v>53</v>
      </c>
      <c r="F7" s="364" t="s">
        <v>71</v>
      </c>
      <c r="G7" s="364" t="s">
        <v>72</v>
      </c>
      <c r="H7" s="364" t="s">
        <v>346</v>
      </c>
      <c r="I7" s="364" t="s">
        <v>347</v>
      </c>
      <c r="J7" s="364" t="s">
        <v>68</v>
      </c>
      <c r="K7" s="364" t="s">
        <v>69</v>
      </c>
      <c r="L7" s="364" t="s">
        <v>70</v>
      </c>
      <c r="M7" s="364" t="s">
        <v>71</v>
      </c>
      <c r="N7" s="364" t="s">
        <v>72</v>
      </c>
      <c r="O7" s="364" t="s">
        <v>346</v>
      </c>
      <c r="P7" s="364" t="s">
        <v>347</v>
      </c>
      <c r="Q7" s="364" t="s">
        <v>68</v>
      </c>
      <c r="R7" s="364" t="s">
        <v>69</v>
      </c>
      <c r="S7" s="364" t="s">
        <v>70</v>
      </c>
      <c r="T7" s="364" t="s">
        <v>71</v>
      </c>
      <c r="U7" s="364" t="s">
        <v>72</v>
      </c>
      <c r="V7" s="364" t="s">
        <v>346</v>
      </c>
      <c r="W7" s="364" t="s">
        <v>347</v>
      </c>
      <c r="X7" s="364" t="s">
        <v>68</v>
      </c>
      <c r="Y7" s="364" t="s">
        <v>69</v>
      </c>
      <c r="Z7" s="364" t="s">
        <v>70</v>
      </c>
      <c r="AA7" s="364" t="s">
        <v>71</v>
      </c>
      <c r="AB7" s="364" t="s">
        <v>72</v>
      </c>
      <c r="AC7" s="364" t="s">
        <v>346</v>
      </c>
      <c r="AD7" s="364" t="s">
        <v>347</v>
      </c>
      <c r="AE7" s="364" t="s">
        <v>68</v>
      </c>
      <c r="AF7" s="364" t="s">
        <v>69</v>
      </c>
      <c r="AG7" s="364" t="s">
        <v>70</v>
      </c>
      <c r="AH7" s="364" t="s">
        <v>71</v>
      </c>
      <c r="AI7" s="364"/>
      <c r="AJ7" s="364"/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 t="s">
        <v>65</v>
      </c>
      <c r="G8" s="364" t="s">
        <v>65</v>
      </c>
      <c r="H8" s="364"/>
      <c r="I8" s="364"/>
      <c r="J8" s="364" t="s">
        <v>65</v>
      </c>
      <c r="K8" s="364" t="s">
        <v>65</v>
      </c>
      <c r="L8" s="364" t="s">
        <v>65</v>
      </c>
      <c r="M8" s="364" t="s">
        <v>65</v>
      </c>
      <c r="N8" s="364" t="s">
        <v>65</v>
      </c>
      <c r="O8" s="364"/>
      <c r="P8" s="364"/>
      <c r="Q8" s="364" t="s">
        <v>65</v>
      </c>
      <c r="R8" s="364" t="s">
        <v>65</v>
      </c>
      <c r="S8" s="364" t="s">
        <v>65</v>
      </c>
      <c r="T8" s="364" t="s">
        <v>65</v>
      </c>
      <c r="U8" s="364" t="s">
        <v>65</v>
      </c>
      <c r="V8" s="364"/>
      <c r="W8" s="364"/>
      <c r="X8" s="364" t="s">
        <v>65</v>
      </c>
      <c r="Y8" s="364" t="s">
        <v>65</v>
      </c>
      <c r="Z8" s="364" t="s">
        <v>65</v>
      </c>
      <c r="AA8" s="364" t="s">
        <v>65</v>
      </c>
      <c r="AB8" s="364" t="s">
        <v>65</v>
      </c>
      <c r="AC8" s="364"/>
      <c r="AD8" s="364"/>
      <c r="AE8" s="364"/>
      <c r="AF8" s="364" t="s">
        <v>65</v>
      </c>
      <c r="AG8" s="364" t="s">
        <v>65</v>
      </c>
      <c r="AH8" s="364" t="s">
        <v>65</v>
      </c>
      <c r="AI8" s="364"/>
      <c r="AJ8" s="364"/>
      <c r="AK8" s="373">
        <f>COUNTA(F8:AJ8)</f>
        <v>20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wyoVz7XpdryBe/LcLd1OL19piXDf/jNF34HOke8335vcU4c4s8xLcE4uPbG8WKafFJ5jc4cKx98vTTwpffkAbQ==" saltValue="7Vgte3tShNabXtibQ1d+Hw==" spinCount="100000" sheet="1" objects="1" scenarios="1" formatCells="0" selectLockedCells="1"/>
  <protectedRanges>
    <protectedRange sqref="F44 F7:AJ8" name="ช่วง1"/>
    <protectedRange sqref="K9:AJ9 F10:G43 I10:AJ43" name="ช่วง1_4"/>
    <protectedRange sqref="J9" name="ช่วง1_1_2"/>
    <protectedRange sqref="F9:I9 H10:H43" name="ช่วง1_2_2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10" priority="1" operator="equal">
      <formula>"ข"</formula>
    </cfRule>
    <cfRule type="cellIs" dxfId="9" priority="2" operator="equal">
      <formula>"ล"</formula>
    </cfRule>
    <cfRule type="cellIs" dxfId="8" priority="3" operator="equal">
      <formula>"ป"</formula>
    </cfRule>
    <cfRule type="cellIs" dxfId="7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A7" sqref="AA7"/>
    </sheetView>
  </sheetViews>
  <sheetFormatPr defaultRowHeight="18.75"/>
  <cols>
    <col min="1" max="1" width="37.125" style="353" customWidth="1"/>
    <col min="2" max="2" width="4.625" style="353" customWidth="1"/>
    <col min="3" max="3" width="3.625" style="353" customWidth="1"/>
    <col min="4" max="4" width="3.125" style="372" customWidth="1"/>
    <col min="5" max="5" width="3.125" style="353" customWidth="1"/>
    <col min="6" max="36" width="2.25" style="353" customWidth="1"/>
    <col min="37" max="37" width="3.625" style="353" customWidth="1"/>
    <col min="38" max="41" width="3.25" style="353" customWidth="1"/>
    <col min="42" max="42" width="3.625" style="353" customWidth="1"/>
    <col min="43" max="43" width="4.625" style="353" customWidth="1"/>
    <col min="44" max="16384" width="9" style="353"/>
  </cols>
  <sheetData>
    <row r="1" spans="2:43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</row>
    <row r="2" spans="2:43" ht="21.95" customHeight="1">
      <c r="B2" s="351"/>
      <c r="C2" s="354"/>
      <c r="D2" s="35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354"/>
      <c r="AM2" s="354"/>
      <c r="AN2" s="354"/>
      <c r="AO2" s="354"/>
      <c r="AP2" s="354"/>
      <c r="AQ2" s="351"/>
    </row>
    <row r="3" spans="2:43" ht="21.95" customHeight="1">
      <c r="B3" s="351"/>
      <c r="C3" s="354"/>
      <c r="D3" s="666" t="s">
        <v>62</v>
      </c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354"/>
      <c r="AQ3" s="351"/>
    </row>
    <row r="4" spans="2:43" ht="12.75" customHeight="1">
      <c r="B4" s="351"/>
      <c r="C4" s="354"/>
      <c r="D4" s="355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4"/>
      <c r="AM4" s="354"/>
      <c r="AN4" s="354"/>
      <c r="AO4" s="354"/>
      <c r="AP4" s="354"/>
      <c r="AQ4" s="351"/>
    </row>
    <row r="5" spans="2:43">
      <c r="B5" s="351"/>
      <c r="C5" s="354"/>
      <c r="D5" s="667" t="s">
        <v>349</v>
      </c>
      <c r="E5" s="357"/>
      <c r="F5" s="669" t="s">
        <v>51</v>
      </c>
      <c r="G5" s="669"/>
      <c r="H5" s="669"/>
      <c r="I5" s="669"/>
      <c r="J5" s="670"/>
      <c r="K5" s="671">
        <v>2</v>
      </c>
      <c r="L5" s="671"/>
      <c r="M5" s="671"/>
      <c r="N5" s="672" t="s">
        <v>44</v>
      </c>
      <c r="O5" s="672"/>
      <c r="P5" s="672"/>
      <c r="Q5" s="672"/>
      <c r="R5" s="672"/>
      <c r="S5" s="671" t="s">
        <v>50</v>
      </c>
      <c r="T5" s="671"/>
      <c r="U5" s="671"/>
      <c r="V5" s="671"/>
      <c r="W5" s="671"/>
      <c r="X5" s="671"/>
      <c r="Y5" s="671"/>
      <c r="Z5" s="671"/>
      <c r="AA5" s="672" t="s">
        <v>45</v>
      </c>
      <c r="AB5" s="672"/>
      <c r="AC5" s="672"/>
      <c r="AD5" s="672"/>
      <c r="AE5" s="671">
        <v>2567</v>
      </c>
      <c r="AF5" s="671"/>
      <c r="AG5" s="671"/>
      <c r="AH5" s="671"/>
      <c r="AI5" s="358"/>
      <c r="AJ5" s="359"/>
      <c r="AK5" s="360"/>
      <c r="AL5" s="673" t="s">
        <v>52</v>
      </c>
      <c r="AM5" s="674"/>
      <c r="AN5" s="674"/>
      <c r="AO5" s="675"/>
      <c r="AP5" s="354"/>
      <c r="AQ5" s="351"/>
    </row>
    <row r="6" spans="2:43">
      <c r="B6" s="351"/>
      <c r="C6" s="354"/>
      <c r="D6" s="668" t="s">
        <v>349</v>
      </c>
      <c r="E6" s="361" t="s">
        <v>43</v>
      </c>
      <c r="F6" s="361">
        <v>1</v>
      </c>
      <c r="G6" s="361">
        <f>F6+1</f>
        <v>2</v>
      </c>
      <c r="H6" s="361">
        <f t="shared" ref="H6:AI6" si="0">G6+1</f>
        <v>3</v>
      </c>
      <c r="I6" s="361">
        <f t="shared" si="0"/>
        <v>4</v>
      </c>
      <c r="J6" s="361">
        <f t="shared" si="0"/>
        <v>5</v>
      </c>
      <c r="K6" s="361">
        <f t="shared" si="0"/>
        <v>6</v>
      </c>
      <c r="L6" s="361">
        <f t="shared" si="0"/>
        <v>7</v>
      </c>
      <c r="M6" s="361">
        <f t="shared" si="0"/>
        <v>8</v>
      </c>
      <c r="N6" s="361">
        <f t="shared" si="0"/>
        <v>9</v>
      </c>
      <c r="O6" s="361">
        <f t="shared" si="0"/>
        <v>10</v>
      </c>
      <c r="P6" s="361">
        <f t="shared" si="0"/>
        <v>11</v>
      </c>
      <c r="Q6" s="361">
        <f t="shared" si="0"/>
        <v>12</v>
      </c>
      <c r="R6" s="361">
        <f t="shared" si="0"/>
        <v>13</v>
      </c>
      <c r="S6" s="361">
        <f t="shared" si="0"/>
        <v>14</v>
      </c>
      <c r="T6" s="361">
        <f t="shared" si="0"/>
        <v>15</v>
      </c>
      <c r="U6" s="361">
        <f t="shared" si="0"/>
        <v>16</v>
      </c>
      <c r="V6" s="361">
        <f t="shared" si="0"/>
        <v>17</v>
      </c>
      <c r="W6" s="361">
        <f t="shared" si="0"/>
        <v>18</v>
      </c>
      <c r="X6" s="361">
        <f t="shared" si="0"/>
        <v>19</v>
      </c>
      <c r="Y6" s="361">
        <f t="shared" si="0"/>
        <v>20</v>
      </c>
      <c r="Z6" s="361">
        <f t="shared" si="0"/>
        <v>21</v>
      </c>
      <c r="AA6" s="361">
        <f t="shared" si="0"/>
        <v>22</v>
      </c>
      <c r="AB6" s="361">
        <f t="shared" si="0"/>
        <v>23</v>
      </c>
      <c r="AC6" s="361">
        <f t="shared" si="0"/>
        <v>24</v>
      </c>
      <c r="AD6" s="361">
        <f t="shared" si="0"/>
        <v>25</v>
      </c>
      <c r="AE6" s="361">
        <f t="shared" si="0"/>
        <v>26</v>
      </c>
      <c r="AF6" s="361">
        <f t="shared" si="0"/>
        <v>27</v>
      </c>
      <c r="AG6" s="361">
        <f t="shared" si="0"/>
        <v>28</v>
      </c>
      <c r="AH6" s="361">
        <f t="shared" si="0"/>
        <v>29</v>
      </c>
      <c r="AI6" s="361">
        <f t="shared" si="0"/>
        <v>30</v>
      </c>
      <c r="AJ6" s="361">
        <f>AI6+1</f>
        <v>31</v>
      </c>
      <c r="AK6" s="362" t="s">
        <v>17</v>
      </c>
      <c r="AL6" s="676" t="str">
        <f>IF(S5="","",S5)</f>
        <v>มีนาคม</v>
      </c>
      <c r="AM6" s="677"/>
      <c r="AN6" s="677"/>
      <c r="AO6" s="678"/>
      <c r="AP6" s="354"/>
      <c r="AQ6" s="351"/>
    </row>
    <row r="7" spans="2:43">
      <c r="B7" s="351"/>
      <c r="C7" s="354"/>
      <c r="D7" s="668" t="s">
        <v>32</v>
      </c>
      <c r="E7" s="363" t="s">
        <v>53</v>
      </c>
      <c r="F7" s="364" t="s">
        <v>72</v>
      </c>
      <c r="G7" s="364" t="s">
        <v>346</v>
      </c>
      <c r="H7" s="364" t="s">
        <v>347</v>
      </c>
      <c r="I7" s="364" t="s">
        <v>68</v>
      </c>
      <c r="J7" s="364" t="s">
        <v>69</v>
      </c>
      <c r="K7" s="364" t="s">
        <v>70</v>
      </c>
      <c r="L7" s="364" t="s">
        <v>71</v>
      </c>
      <c r="M7" s="364" t="s">
        <v>72</v>
      </c>
      <c r="N7" s="364" t="s">
        <v>346</v>
      </c>
      <c r="O7" s="364" t="s">
        <v>347</v>
      </c>
      <c r="P7" s="364" t="s">
        <v>68</v>
      </c>
      <c r="Q7" s="364" t="s">
        <v>69</v>
      </c>
      <c r="R7" s="364" t="s">
        <v>70</v>
      </c>
      <c r="S7" s="364" t="s">
        <v>71</v>
      </c>
      <c r="T7" s="364" t="s">
        <v>72</v>
      </c>
      <c r="U7" s="364" t="s">
        <v>346</v>
      </c>
      <c r="V7" s="364" t="s">
        <v>347</v>
      </c>
      <c r="W7" s="364" t="s">
        <v>68</v>
      </c>
      <c r="X7" s="364" t="s">
        <v>69</v>
      </c>
      <c r="Y7" s="364" t="s">
        <v>70</v>
      </c>
      <c r="Z7" s="364" t="s">
        <v>71</v>
      </c>
      <c r="AA7" s="364" t="s">
        <v>72</v>
      </c>
      <c r="AB7" s="364" t="s">
        <v>346</v>
      </c>
      <c r="AC7" s="364" t="s">
        <v>347</v>
      </c>
      <c r="AD7" s="364" t="s">
        <v>68</v>
      </c>
      <c r="AE7" s="364" t="s">
        <v>69</v>
      </c>
      <c r="AF7" s="364" t="s">
        <v>70</v>
      </c>
      <c r="AG7" s="364" t="s">
        <v>71</v>
      </c>
      <c r="AH7" s="364" t="s">
        <v>72</v>
      </c>
      <c r="AI7" s="364" t="s">
        <v>346</v>
      </c>
      <c r="AJ7" s="364" t="s">
        <v>347</v>
      </c>
      <c r="AK7" s="365" t="s">
        <v>348</v>
      </c>
      <c r="AL7" s="679"/>
      <c r="AM7" s="680"/>
      <c r="AN7" s="680"/>
      <c r="AO7" s="681"/>
      <c r="AP7" s="354"/>
      <c r="AQ7" s="351"/>
    </row>
    <row r="8" spans="2:43" ht="15.75" customHeight="1">
      <c r="B8" s="351"/>
      <c r="C8" s="354"/>
      <c r="D8" s="366"/>
      <c r="E8" s="367"/>
      <c r="F8" s="364" t="s">
        <v>65</v>
      </c>
      <c r="G8" s="364"/>
      <c r="H8" s="364"/>
      <c r="I8" s="364" t="s">
        <v>65</v>
      </c>
      <c r="J8" s="364" t="s">
        <v>65</v>
      </c>
      <c r="K8" s="364" t="s">
        <v>65</v>
      </c>
      <c r="L8" s="364" t="s">
        <v>65</v>
      </c>
      <c r="M8" s="364" t="s">
        <v>65</v>
      </c>
      <c r="N8" s="364"/>
      <c r="O8" s="364"/>
      <c r="P8" s="364" t="s">
        <v>65</v>
      </c>
      <c r="Q8" s="364" t="s">
        <v>65</v>
      </c>
      <c r="R8" s="364" t="s">
        <v>65</v>
      </c>
      <c r="S8" s="364" t="s">
        <v>65</v>
      </c>
      <c r="T8" s="364" t="s">
        <v>65</v>
      </c>
      <c r="U8" s="364"/>
      <c r="V8" s="364"/>
      <c r="W8" s="364" t="s">
        <v>65</v>
      </c>
      <c r="X8" s="364" t="s">
        <v>65</v>
      </c>
      <c r="Y8" s="364" t="s">
        <v>65</v>
      </c>
      <c r="Z8" s="364" t="s">
        <v>65</v>
      </c>
      <c r="AA8" s="364" t="s">
        <v>65</v>
      </c>
      <c r="AB8" s="364"/>
      <c r="AC8" s="364"/>
      <c r="AD8" s="364" t="s">
        <v>65</v>
      </c>
      <c r="AE8" s="364" t="s">
        <v>65</v>
      </c>
      <c r="AF8" s="364" t="s">
        <v>65</v>
      </c>
      <c r="AG8" s="364" t="s">
        <v>65</v>
      </c>
      <c r="AH8" s="364" t="s">
        <v>65</v>
      </c>
      <c r="AI8" s="364"/>
      <c r="AJ8" s="364"/>
      <c r="AK8" s="373">
        <f>COUNTA(F8:AJ8)</f>
        <v>21</v>
      </c>
      <c r="AL8" s="374" t="s">
        <v>54</v>
      </c>
      <c r="AM8" s="374" t="s">
        <v>55</v>
      </c>
      <c r="AN8" s="374" t="s">
        <v>56</v>
      </c>
      <c r="AO8" s="374" t="s">
        <v>57</v>
      </c>
      <c r="AP8" s="354"/>
      <c r="AQ8" s="351"/>
    </row>
    <row r="9" spans="2:43">
      <c r="B9" s="351"/>
      <c r="C9" s="354"/>
      <c r="D9" s="369" t="str">
        <f>IF(ข้อมูลนร.2!D7="","",ข้อมูลนร.2!D7)</f>
        <v>1</v>
      </c>
      <c r="E9" s="655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70">
        <f>IF(D9="","",COUNTIF(F9:AJ9,"/"))</f>
        <v>0</v>
      </c>
      <c r="AL9" s="371">
        <f>IF(D9="","",COUNTIF(F9:AJ9,"/"))</f>
        <v>0</v>
      </c>
      <c r="AM9" s="371">
        <f>IF(D9="","",COUNTIF(F9:AJ9,"ป"))</f>
        <v>0</v>
      </c>
      <c r="AN9" s="371">
        <f>IF(D9="","",COUNTIF(F9:AJ9,"ล"))</f>
        <v>0</v>
      </c>
      <c r="AO9" s="371">
        <f>IF(D9="","",COUNTIF(F9:AJ9,"ข"))</f>
        <v>0</v>
      </c>
      <c r="AP9" s="354"/>
      <c r="AQ9" s="351"/>
    </row>
    <row r="10" spans="2:43">
      <c r="B10" s="351"/>
      <c r="C10" s="354"/>
      <c r="D10" s="369" t="str">
        <f>IF(ข้อมูลนร.2!D8="","",ข้อมูลนร.2!D8)</f>
        <v>2</v>
      </c>
      <c r="E10" s="656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70">
        <f t="shared" ref="AK10:AK43" si="1">IF(D10="","",COUNTIF(F10:AJ10,"/"))</f>
        <v>0</v>
      </c>
      <c r="AL10" s="371">
        <f t="shared" ref="AL10:AL43" si="2">IF(D10="","",COUNTIF(F10:AJ10,"/"))</f>
        <v>0</v>
      </c>
      <c r="AM10" s="371">
        <f t="shared" ref="AM10:AM43" si="3">IF(D10="","",COUNTIF(F10:AJ10,"ป"))</f>
        <v>0</v>
      </c>
      <c r="AN10" s="371">
        <f t="shared" ref="AN10:AN43" si="4">IF(D10="","",COUNTIF(F10:AJ10,"ล"))</f>
        <v>0</v>
      </c>
      <c r="AO10" s="371">
        <f t="shared" ref="AO10:AO43" si="5">IF(D10="","",COUNTIF(F10:AJ10,"ข"))</f>
        <v>0</v>
      </c>
      <c r="AP10" s="354"/>
      <c r="AQ10" s="351"/>
    </row>
    <row r="11" spans="2:43">
      <c r="B11" s="351"/>
      <c r="C11" s="354"/>
      <c r="D11" s="369" t="str">
        <f>IF(ข้อมูลนร.2!D9="","",ข้อมูลนร.2!D9)</f>
        <v>3</v>
      </c>
      <c r="E11" s="656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70">
        <f t="shared" si="1"/>
        <v>0</v>
      </c>
      <c r="AL11" s="371">
        <f t="shared" si="2"/>
        <v>0</v>
      </c>
      <c r="AM11" s="371">
        <f t="shared" si="3"/>
        <v>0</v>
      </c>
      <c r="AN11" s="371">
        <f t="shared" si="4"/>
        <v>0</v>
      </c>
      <c r="AO11" s="371">
        <f t="shared" si="5"/>
        <v>0</v>
      </c>
      <c r="AP11" s="354"/>
      <c r="AQ11" s="351"/>
    </row>
    <row r="12" spans="2:43">
      <c r="B12" s="351"/>
      <c r="C12" s="354"/>
      <c r="D12" s="369" t="str">
        <f>IF(ข้อมูลนร.2!D10="","",ข้อมูลนร.2!D10)</f>
        <v>4</v>
      </c>
      <c r="E12" s="656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70">
        <f t="shared" si="1"/>
        <v>0</v>
      </c>
      <c r="AL12" s="371">
        <f t="shared" si="2"/>
        <v>0</v>
      </c>
      <c r="AM12" s="371">
        <f t="shared" si="3"/>
        <v>0</v>
      </c>
      <c r="AN12" s="371">
        <f t="shared" si="4"/>
        <v>0</v>
      </c>
      <c r="AO12" s="371">
        <f t="shared" si="5"/>
        <v>0</v>
      </c>
      <c r="AP12" s="354"/>
      <c r="AQ12" s="351"/>
    </row>
    <row r="13" spans="2:43">
      <c r="B13" s="351"/>
      <c r="C13" s="354"/>
      <c r="D13" s="369" t="str">
        <f>IF(ข้อมูลนร.2!D11="","",ข้อมูลนร.2!D11)</f>
        <v/>
      </c>
      <c r="E13" s="656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70" t="str">
        <f t="shared" si="1"/>
        <v/>
      </c>
      <c r="AL13" s="371" t="str">
        <f t="shared" si="2"/>
        <v/>
      </c>
      <c r="AM13" s="371" t="str">
        <f t="shared" si="3"/>
        <v/>
      </c>
      <c r="AN13" s="371" t="str">
        <f t="shared" si="4"/>
        <v/>
      </c>
      <c r="AO13" s="371" t="str">
        <f t="shared" si="5"/>
        <v/>
      </c>
      <c r="AP13" s="354"/>
      <c r="AQ13" s="351"/>
    </row>
    <row r="14" spans="2:43">
      <c r="B14" s="351"/>
      <c r="C14" s="354"/>
      <c r="D14" s="369" t="str">
        <f>IF(ข้อมูลนร.2!D12="","",ข้อมูลนร.2!D12)</f>
        <v/>
      </c>
      <c r="E14" s="656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70" t="str">
        <f t="shared" si="1"/>
        <v/>
      </c>
      <c r="AL14" s="371" t="str">
        <f t="shared" si="2"/>
        <v/>
      </c>
      <c r="AM14" s="371" t="str">
        <f t="shared" si="3"/>
        <v/>
      </c>
      <c r="AN14" s="371" t="str">
        <f t="shared" si="4"/>
        <v/>
      </c>
      <c r="AO14" s="371" t="str">
        <f t="shared" si="5"/>
        <v/>
      </c>
      <c r="AP14" s="354"/>
      <c r="AQ14" s="351"/>
    </row>
    <row r="15" spans="2:43">
      <c r="B15" s="351"/>
      <c r="C15" s="354"/>
      <c r="D15" s="369" t="str">
        <f>IF(ข้อมูลนร.2!D13="","",ข้อมูลนร.2!D13)</f>
        <v/>
      </c>
      <c r="E15" s="656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70" t="str">
        <f t="shared" si="1"/>
        <v/>
      </c>
      <c r="AL15" s="371" t="str">
        <f t="shared" si="2"/>
        <v/>
      </c>
      <c r="AM15" s="371" t="str">
        <f t="shared" si="3"/>
        <v/>
      </c>
      <c r="AN15" s="371" t="str">
        <f t="shared" si="4"/>
        <v/>
      </c>
      <c r="AO15" s="371" t="str">
        <f t="shared" si="5"/>
        <v/>
      </c>
      <c r="AP15" s="354"/>
      <c r="AQ15" s="351"/>
    </row>
    <row r="16" spans="2:43">
      <c r="B16" s="351"/>
      <c r="C16" s="354"/>
      <c r="D16" s="369" t="str">
        <f>IF(ข้อมูลนร.2!D14="","",ข้อมูลนร.2!D14)</f>
        <v/>
      </c>
      <c r="E16" s="656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70" t="str">
        <f t="shared" si="1"/>
        <v/>
      </c>
      <c r="AL16" s="371" t="str">
        <f t="shared" si="2"/>
        <v/>
      </c>
      <c r="AM16" s="371" t="str">
        <f t="shared" si="3"/>
        <v/>
      </c>
      <c r="AN16" s="371" t="str">
        <f t="shared" si="4"/>
        <v/>
      </c>
      <c r="AO16" s="371" t="str">
        <f t="shared" si="5"/>
        <v/>
      </c>
      <c r="AP16" s="354"/>
      <c r="AQ16" s="351"/>
    </row>
    <row r="17" spans="2:43">
      <c r="B17" s="351"/>
      <c r="C17" s="354"/>
      <c r="D17" s="369" t="str">
        <f>IF(ข้อมูลนร.2!D15="","",ข้อมูลนร.2!D15)</f>
        <v/>
      </c>
      <c r="E17" s="656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70" t="str">
        <f t="shared" si="1"/>
        <v/>
      </c>
      <c r="AL17" s="371" t="str">
        <f t="shared" si="2"/>
        <v/>
      </c>
      <c r="AM17" s="371" t="str">
        <f t="shared" si="3"/>
        <v/>
      </c>
      <c r="AN17" s="371" t="str">
        <f t="shared" si="4"/>
        <v/>
      </c>
      <c r="AO17" s="371" t="str">
        <f t="shared" si="5"/>
        <v/>
      </c>
      <c r="AP17" s="354"/>
      <c r="AQ17" s="351"/>
    </row>
    <row r="18" spans="2:43">
      <c r="B18" s="351"/>
      <c r="C18" s="354"/>
      <c r="D18" s="369" t="str">
        <f>IF(ข้อมูลนร.2!D16="","",ข้อมูลนร.2!D16)</f>
        <v/>
      </c>
      <c r="E18" s="656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70" t="str">
        <f t="shared" si="1"/>
        <v/>
      </c>
      <c r="AL18" s="371" t="str">
        <f t="shared" si="2"/>
        <v/>
      </c>
      <c r="AM18" s="371" t="str">
        <f t="shared" si="3"/>
        <v/>
      </c>
      <c r="AN18" s="371" t="str">
        <f t="shared" si="4"/>
        <v/>
      </c>
      <c r="AO18" s="371" t="str">
        <f t="shared" si="5"/>
        <v/>
      </c>
      <c r="AP18" s="354"/>
      <c r="AQ18" s="351"/>
    </row>
    <row r="19" spans="2:43">
      <c r="B19" s="351"/>
      <c r="C19" s="354"/>
      <c r="D19" s="369" t="str">
        <f>IF(ข้อมูลนร.2!D17="","",ข้อมูลนร.2!D17)</f>
        <v/>
      </c>
      <c r="E19" s="656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70" t="str">
        <f t="shared" si="1"/>
        <v/>
      </c>
      <c r="AL19" s="371" t="str">
        <f t="shared" si="2"/>
        <v/>
      </c>
      <c r="AM19" s="371" t="str">
        <f t="shared" si="3"/>
        <v/>
      </c>
      <c r="AN19" s="371" t="str">
        <f t="shared" si="4"/>
        <v/>
      </c>
      <c r="AO19" s="371" t="str">
        <f t="shared" si="5"/>
        <v/>
      </c>
      <c r="AP19" s="354"/>
      <c r="AQ19" s="351"/>
    </row>
    <row r="20" spans="2:43">
      <c r="B20" s="351"/>
      <c r="C20" s="354"/>
      <c r="D20" s="369" t="str">
        <f>IF(ข้อมูลนร.2!D18="","",ข้อมูลนร.2!D18)</f>
        <v/>
      </c>
      <c r="E20" s="656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70" t="str">
        <f t="shared" si="1"/>
        <v/>
      </c>
      <c r="AL20" s="371" t="str">
        <f t="shared" si="2"/>
        <v/>
      </c>
      <c r="AM20" s="371" t="str">
        <f t="shared" si="3"/>
        <v/>
      </c>
      <c r="AN20" s="371" t="str">
        <f t="shared" si="4"/>
        <v/>
      </c>
      <c r="AO20" s="371" t="str">
        <f t="shared" si="5"/>
        <v/>
      </c>
      <c r="AP20" s="354"/>
      <c r="AQ20" s="351"/>
    </row>
    <row r="21" spans="2:43">
      <c r="B21" s="351"/>
      <c r="C21" s="354"/>
      <c r="D21" s="369" t="str">
        <f>IF(ข้อมูลนร.2!D19="","",ข้อมูลนร.2!D19)</f>
        <v/>
      </c>
      <c r="E21" s="656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70" t="str">
        <f t="shared" si="1"/>
        <v/>
      </c>
      <c r="AL21" s="371" t="str">
        <f t="shared" si="2"/>
        <v/>
      </c>
      <c r="AM21" s="371" t="str">
        <f t="shared" si="3"/>
        <v/>
      </c>
      <c r="AN21" s="371" t="str">
        <f t="shared" si="4"/>
        <v/>
      </c>
      <c r="AO21" s="371" t="str">
        <f t="shared" si="5"/>
        <v/>
      </c>
      <c r="AP21" s="354"/>
      <c r="AQ21" s="351"/>
    </row>
    <row r="22" spans="2:43">
      <c r="B22" s="351"/>
      <c r="C22" s="354"/>
      <c r="D22" s="369" t="str">
        <f>IF(ข้อมูลนร.2!D20="","",ข้อมูลนร.2!D20)</f>
        <v/>
      </c>
      <c r="E22" s="656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70" t="str">
        <f t="shared" si="1"/>
        <v/>
      </c>
      <c r="AL22" s="371" t="str">
        <f t="shared" si="2"/>
        <v/>
      </c>
      <c r="AM22" s="371" t="str">
        <f t="shared" si="3"/>
        <v/>
      </c>
      <c r="AN22" s="371" t="str">
        <f t="shared" si="4"/>
        <v/>
      </c>
      <c r="AO22" s="371" t="str">
        <f t="shared" si="5"/>
        <v/>
      </c>
      <c r="AP22" s="354"/>
      <c r="AQ22" s="351"/>
    </row>
    <row r="23" spans="2:43">
      <c r="B23" s="351"/>
      <c r="C23" s="354"/>
      <c r="D23" s="369" t="str">
        <f>IF(ข้อมูลนร.2!D21="","",ข้อมูลนร.2!D21)</f>
        <v/>
      </c>
      <c r="E23" s="656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70" t="str">
        <f t="shared" si="1"/>
        <v/>
      </c>
      <c r="AL23" s="371" t="str">
        <f t="shared" si="2"/>
        <v/>
      </c>
      <c r="AM23" s="371" t="str">
        <f t="shared" si="3"/>
        <v/>
      </c>
      <c r="AN23" s="371" t="str">
        <f t="shared" si="4"/>
        <v/>
      </c>
      <c r="AO23" s="371" t="str">
        <f t="shared" si="5"/>
        <v/>
      </c>
      <c r="AP23" s="354"/>
      <c r="AQ23" s="351"/>
    </row>
    <row r="24" spans="2:43">
      <c r="B24" s="351"/>
      <c r="C24" s="354"/>
      <c r="D24" s="369" t="str">
        <f>IF(ข้อมูลนร.2!D22="","",ข้อมูลนร.2!D22)</f>
        <v/>
      </c>
      <c r="E24" s="656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70" t="str">
        <f t="shared" si="1"/>
        <v/>
      </c>
      <c r="AL24" s="371" t="str">
        <f t="shared" si="2"/>
        <v/>
      </c>
      <c r="AM24" s="371" t="str">
        <f t="shared" si="3"/>
        <v/>
      </c>
      <c r="AN24" s="371" t="str">
        <f t="shared" si="4"/>
        <v/>
      </c>
      <c r="AO24" s="371" t="str">
        <f t="shared" si="5"/>
        <v/>
      </c>
      <c r="AP24" s="354"/>
      <c r="AQ24" s="351"/>
    </row>
    <row r="25" spans="2:43">
      <c r="B25" s="351"/>
      <c r="C25" s="354"/>
      <c r="D25" s="369" t="str">
        <f>IF(ข้อมูลนร.2!D23="","",ข้อมูลนร.2!D23)</f>
        <v/>
      </c>
      <c r="E25" s="656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70" t="str">
        <f t="shared" si="1"/>
        <v/>
      </c>
      <c r="AL25" s="371" t="str">
        <f t="shared" si="2"/>
        <v/>
      </c>
      <c r="AM25" s="371" t="str">
        <f t="shared" si="3"/>
        <v/>
      </c>
      <c r="AN25" s="371" t="str">
        <f t="shared" si="4"/>
        <v/>
      </c>
      <c r="AO25" s="371" t="str">
        <f t="shared" si="5"/>
        <v/>
      </c>
      <c r="AP25" s="354"/>
      <c r="AQ25" s="351"/>
    </row>
    <row r="26" spans="2:43">
      <c r="B26" s="351"/>
      <c r="C26" s="354"/>
      <c r="D26" s="369" t="str">
        <f>IF(ข้อมูลนร.2!D24="","",ข้อมูลนร.2!D24)</f>
        <v/>
      </c>
      <c r="E26" s="656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70" t="str">
        <f t="shared" si="1"/>
        <v/>
      </c>
      <c r="AL26" s="371" t="str">
        <f t="shared" si="2"/>
        <v/>
      </c>
      <c r="AM26" s="371" t="str">
        <f t="shared" si="3"/>
        <v/>
      </c>
      <c r="AN26" s="371" t="str">
        <f t="shared" si="4"/>
        <v/>
      </c>
      <c r="AO26" s="371" t="str">
        <f t="shared" si="5"/>
        <v/>
      </c>
      <c r="AP26" s="354"/>
      <c r="AQ26" s="351"/>
    </row>
    <row r="27" spans="2:43">
      <c r="B27" s="351"/>
      <c r="C27" s="354"/>
      <c r="D27" s="369" t="str">
        <f>IF(ข้อมูลนร.2!D25="","",ข้อมูลนร.2!D25)</f>
        <v/>
      </c>
      <c r="E27" s="656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70" t="str">
        <f t="shared" si="1"/>
        <v/>
      </c>
      <c r="AL27" s="371" t="str">
        <f t="shared" si="2"/>
        <v/>
      </c>
      <c r="AM27" s="371" t="str">
        <f t="shared" si="3"/>
        <v/>
      </c>
      <c r="AN27" s="371" t="str">
        <f t="shared" si="4"/>
        <v/>
      </c>
      <c r="AO27" s="371" t="str">
        <f t="shared" si="5"/>
        <v/>
      </c>
      <c r="AP27" s="354"/>
      <c r="AQ27" s="351"/>
    </row>
    <row r="28" spans="2:43">
      <c r="B28" s="351"/>
      <c r="C28" s="354"/>
      <c r="D28" s="369" t="str">
        <f>IF(ข้อมูลนร.2!D26="","",ข้อมูลนร.2!D26)</f>
        <v/>
      </c>
      <c r="E28" s="656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70" t="str">
        <f t="shared" si="1"/>
        <v/>
      </c>
      <c r="AL28" s="371" t="str">
        <f t="shared" si="2"/>
        <v/>
      </c>
      <c r="AM28" s="371" t="str">
        <f t="shared" si="3"/>
        <v/>
      </c>
      <c r="AN28" s="371" t="str">
        <f t="shared" si="4"/>
        <v/>
      </c>
      <c r="AO28" s="371" t="str">
        <f t="shared" si="5"/>
        <v/>
      </c>
      <c r="AP28" s="354"/>
      <c r="AQ28" s="351"/>
    </row>
    <row r="29" spans="2:43">
      <c r="B29" s="351"/>
      <c r="C29" s="354"/>
      <c r="D29" s="369" t="str">
        <f>IF(ข้อมูลนร.2!D27="","",ข้อมูลนร.2!D27)</f>
        <v/>
      </c>
      <c r="E29" s="656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70" t="str">
        <f t="shared" si="1"/>
        <v/>
      </c>
      <c r="AL29" s="371" t="str">
        <f t="shared" si="2"/>
        <v/>
      </c>
      <c r="AM29" s="371" t="str">
        <f t="shared" si="3"/>
        <v/>
      </c>
      <c r="AN29" s="371" t="str">
        <f t="shared" si="4"/>
        <v/>
      </c>
      <c r="AO29" s="371" t="str">
        <f t="shared" si="5"/>
        <v/>
      </c>
      <c r="AP29" s="354"/>
      <c r="AQ29" s="351"/>
    </row>
    <row r="30" spans="2:43">
      <c r="B30" s="351"/>
      <c r="C30" s="354"/>
      <c r="D30" s="369" t="str">
        <f>IF(ข้อมูลนร.2!D28="","",ข้อมูลนร.2!D28)</f>
        <v/>
      </c>
      <c r="E30" s="656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70" t="str">
        <f t="shared" si="1"/>
        <v/>
      </c>
      <c r="AL30" s="371" t="str">
        <f t="shared" si="2"/>
        <v/>
      </c>
      <c r="AM30" s="371" t="str">
        <f t="shared" si="3"/>
        <v/>
      </c>
      <c r="AN30" s="371" t="str">
        <f t="shared" si="4"/>
        <v/>
      </c>
      <c r="AO30" s="371" t="str">
        <f t="shared" si="5"/>
        <v/>
      </c>
      <c r="AP30" s="354"/>
      <c r="AQ30" s="351"/>
    </row>
    <row r="31" spans="2:43">
      <c r="B31" s="351"/>
      <c r="C31" s="354"/>
      <c r="D31" s="369" t="str">
        <f>IF(ข้อมูลนร.2!D29="","",ข้อมูลนร.2!D29)</f>
        <v/>
      </c>
      <c r="E31" s="656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70" t="str">
        <f t="shared" si="1"/>
        <v/>
      </c>
      <c r="AL31" s="371" t="str">
        <f t="shared" si="2"/>
        <v/>
      </c>
      <c r="AM31" s="371" t="str">
        <f t="shared" si="3"/>
        <v/>
      </c>
      <c r="AN31" s="371" t="str">
        <f t="shared" si="4"/>
        <v/>
      </c>
      <c r="AO31" s="371" t="str">
        <f t="shared" si="5"/>
        <v/>
      </c>
      <c r="AP31" s="354"/>
      <c r="AQ31" s="351"/>
    </row>
    <row r="32" spans="2:43">
      <c r="B32" s="351"/>
      <c r="C32" s="354"/>
      <c r="D32" s="369" t="str">
        <f>IF(ข้อมูลนร.2!D30="","",ข้อมูลนร.2!D30)</f>
        <v/>
      </c>
      <c r="E32" s="656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70" t="str">
        <f t="shared" si="1"/>
        <v/>
      </c>
      <c r="AL32" s="371" t="str">
        <f t="shared" si="2"/>
        <v/>
      </c>
      <c r="AM32" s="371" t="str">
        <f t="shared" si="3"/>
        <v/>
      </c>
      <c r="AN32" s="371" t="str">
        <f t="shared" si="4"/>
        <v/>
      </c>
      <c r="AO32" s="371" t="str">
        <f t="shared" si="5"/>
        <v/>
      </c>
      <c r="AP32" s="354"/>
      <c r="AQ32" s="351"/>
    </row>
    <row r="33" spans="2:43">
      <c r="B33" s="351"/>
      <c r="C33" s="354"/>
      <c r="D33" s="369" t="str">
        <f>IF(ข้อมูลนร.2!D31="","",ข้อมูลนร.2!D31)</f>
        <v/>
      </c>
      <c r="E33" s="656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70" t="str">
        <f t="shared" si="1"/>
        <v/>
      </c>
      <c r="AL33" s="371" t="str">
        <f t="shared" si="2"/>
        <v/>
      </c>
      <c r="AM33" s="371" t="str">
        <f t="shared" si="3"/>
        <v/>
      </c>
      <c r="AN33" s="371" t="str">
        <f t="shared" si="4"/>
        <v/>
      </c>
      <c r="AO33" s="371" t="str">
        <f t="shared" si="5"/>
        <v/>
      </c>
      <c r="AP33" s="354"/>
      <c r="AQ33" s="351"/>
    </row>
    <row r="34" spans="2:43">
      <c r="B34" s="351"/>
      <c r="C34" s="354"/>
      <c r="D34" s="369" t="str">
        <f>IF(ข้อมูลนร.2!D32="","",ข้อมูลนร.2!D32)</f>
        <v/>
      </c>
      <c r="E34" s="656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70" t="str">
        <f t="shared" si="1"/>
        <v/>
      </c>
      <c r="AL34" s="371" t="str">
        <f t="shared" si="2"/>
        <v/>
      </c>
      <c r="AM34" s="371" t="str">
        <f t="shared" si="3"/>
        <v/>
      </c>
      <c r="AN34" s="371" t="str">
        <f t="shared" si="4"/>
        <v/>
      </c>
      <c r="AO34" s="371" t="str">
        <f t="shared" si="5"/>
        <v/>
      </c>
      <c r="AP34" s="354"/>
      <c r="AQ34" s="351"/>
    </row>
    <row r="35" spans="2:43">
      <c r="B35" s="351"/>
      <c r="C35" s="354"/>
      <c r="D35" s="369" t="str">
        <f>IF(ข้อมูลนร.2!D33="","",ข้อมูลนร.2!D33)</f>
        <v/>
      </c>
      <c r="E35" s="656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70" t="str">
        <f t="shared" si="1"/>
        <v/>
      </c>
      <c r="AL35" s="371" t="str">
        <f t="shared" si="2"/>
        <v/>
      </c>
      <c r="AM35" s="371" t="str">
        <f t="shared" si="3"/>
        <v/>
      </c>
      <c r="AN35" s="371" t="str">
        <f t="shared" si="4"/>
        <v/>
      </c>
      <c r="AO35" s="371" t="str">
        <f t="shared" si="5"/>
        <v/>
      </c>
      <c r="AP35" s="354"/>
      <c r="AQ35" s="351"/>
    </row>
    <row r="36" spans="2:43">
      <c r="B36" s="351"/>
      <c r="C36" s="354"/>
      <c r="D36" s="369" t="str">
        <f>IF(ข้อมูลนร.2!D34="","",ข้อมูลนร.2!D34)</f>
        <v/>
      </c>
      <c r="E36" s="656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70" t="str">
        <f t="shared" si="1"/>
        <v/>
      </c>
      <c r="AL36" s="371" t="str">
        <f t="shared" si="2"/>
        <v/>
      </c>
      <c r="AM36" s="371" t="str">
        <f t="shared" si="3"/>
        <v/>
      </c>
      <c r="AN36" s="371" t="str">
        <f t="shared" si="4"/>
        <v/>
      </c>
      <c r="AO36" s="371" t="str">
        <f t="shared" si="5"/>
        <v/>
      </c>
      <c r="AP36" s="354"/>
      <c r="AQ36" s="351"/>
    </row>
    <row r="37" spans="2:43">
      <c r="B37" s="351"/>
      <c r="C37" s="354"/>
      <c r="D37" s="369" t="str">
        <f>IF(ข้อมูลนร.2!D35="","",ข้อมูลนร.2!D35)</f>
        <v/>
      </c>
      <c r="E37" s="656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70" t="str">
        <f t="shared" si="1"/>
        <v/>
      </c>
      <c r="AL37" s="371" t="str">
        <f t="shared" si="2"/>
        <v/>
      </c>
      <c r="AM37" s="371" t="str">
        <f t="shared" si="3"/>
        <v/>
      </c>
      <c r="AN37" s="371" t="str">
        <f t="shared" si="4"/>
        <v/>
      </c>
      <c r="AO37" s="371" t="str">
        <f t="shared" si="5"/>
        <v/>
      </c>
      <c r="AP37" s="354"/>
      <c r="AQ37" s="351"/>
    </row>
    <row r="38" spans="2:43">
      <c r="B38" s="351"/>
      <c r="C38" s="354"/>
      <c r="D38" s="369" t="str">
        <f>IF(ข้อมูลนร.2!D36="","",ข้อมูลนร.2!D36)</f>
        <v/>
      </c>
      <c r="E38" s="656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70" t="str">
        <f t="shared" si="1"/>
        <v/>
      </c>
      <c r="AL38" s="371" t="str">
        <f t="shared" si="2"/>
        <v/>
      </c>
      <c r="AM38" s="371" t="str">
        <f t="shared" si="3"/>
        <v/>
      </c>
      <c r="AN38" s="371" t="str">
        <f t="shared" si="4"/>
        <v/>
      </c>
      <c r="AO38" s="371" t="str">
        <f t="shared" si="5"/>
        <v/>
      </c>
      <c r="AP38" s="354"/>
      <c r="AQ38" s="351"/>
    </row>
    <row r="39" spans="2:43">
      <c r="B39" s="351"/>
      <c r="C39" s="354"/>
      <c r="D39" s="369" t="str">
        <f>IF(ข้อมูลนร.2!D37="","",ข้อมูลนร.2!D37)</f>
        <v/>
      </c>
      <c r="E39" s="656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70" t="str">
        <f t="shared" si="1"/>
        <v/>
      </c>
      <c r="AL39" s="371" t="str">
        <f t="shared" si="2"/>
        <v/>
      </c>
      <c r="AM39" s="371" t="str">
        <f t="shared" si="3"/>
        <v/>
      </c>
      <c r="AN39" s="371" t="str">
        <f t="shared" si="4"/>
        <v/>
      </c>
      <c r="AO39" s="371" t="str">
        <f t="shared" si="5"/>
        <v/>
      </c>
      <c r="AP39" s="354"/>
      <c r="AQ39" s="351"/>
    </row>
    <row r="40" spans="2:43">
      <c r="B40" s="351"/>
      <c r="C40" s="354"/>
      <c r="D40" s="369" t="str">
        <f>IF(ข้อมูลนร.2!D38="","",ข้อมูลนร.2!D38)</f>
        <v/>
      </c>
      <c r="E40" s="656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70" t="str">
        <f t="shared" si="1"/>
        <v/>
      </c>
      <c r="AL40" s="371" t="str">
        <f t="shared" si="2"/>
        <v/>
      </c>
      <c r="AM40" s="371" t="str">
        <f t="shared" si="3"/>
        <v/>
      </c>
      <c r="AN40" s="371" t="str">
        <f t="shared" si="4"/>
        <v/>
      </c>
      <c r="AO40" s="371" t="str">
        <f t="shared" si="5"/>
        <v/>
      </c>
      <c r="AP40" s="354"/>
      <c r="AQ40" s="351"/>
    </row>
    <row r="41" spans="2:43">
      <c r="B41" s="351"/>
      <c r="C41" s="354"/>
      <c r="D41" s="369" t="str">
        <f>IF(ข้อมูลนร.2!D39="","",ข้อมูลนร.2!D39)</f>
        <v/>
      </c>
      <c r="E41" s="656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70" t="str">
        <f t="shared" si="1"/>
        <v/>
      </c>
      <c r="AL41" s="371" t="str">
        <f t="shared" si="2"/>
        <v/>
      </c>
      <c r="AM41" s="371" t="str">
        <f t="shared" si="3"/>
        <v/>
      </c>
      <c r="AN41" s="371" t="str">
        <f t="shared" si="4"/>
        <v/>
      </c>
      <c r="AO41" s="371" t="str">
        <f t="shared" si="5"/>
        <v/>
      </c>
      <c r="AP41" s="354"/>
      <c r="AQ41" s="351"/>
    </row>
    <row r="42" spans="2:43">
      <c r="B42" s="351"/>
      <c r="C42" s="354"/>
      <c r="D42" s="369" t="str">
        <f>IF(ข้อมูลนร.2!D40="","",ข้อมูลนร.2!D40)</f>
        <v/>
      </c>
      <c r="E42" s="656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70" t="str">
        <f t="shared" si="1"/>
        <v/>
      </c>
      <c r="AL42" s="371" t="str">
        <f t="shared" si="2"/>
        <v/>
      </c>
      <c r="AM42" s="371" t="str">
        <f t="shared" si="3"/>
        <v/>
      </c>
      <c r="AN42" s="371" t="str">
        <f t="shared" si="4"/>
        <v/>
      </c>
      <c r="AO42" s="371" t="str">
        <f t="shared" si="5"/>
        <v/>
      </c>
      <c r="AP42" s="354"/>
      <c r="AQ42" s="351"/>
    </row>
    <row r="43" spans="2:43">
      <c r="B43" s="351"/>
      <c r="C43" s="354"/>
      <c r="D43" s="369" t="str">
        <f>IF(ข้อมูลนร.2!D41="","",ข้อมูลนร.2!D41)</f>
        <v/>
      </c>
      <c r="E43" s="656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70" t="str">
        <f t="shared" si="1"/>
        <v/>
      </c>
      <c r="AL43" s="371" t="str">
        <f t="shared" si="2"/>
        <v/>
      </c>
      <c r="AM43" s="371" t="str">
        <f t="shared" si="3"/>
        <v/>
      </c>
      <c r="AN43" s="371" t="str">
        <f t="shared" si="4"/>
        <v/>
      </c>
      <c r="AO43" s="371" t="str">
        <f t="shared" si="5"/>
        <v/>
      </c>
      <c r="AP43" s="354"/>
      <c r="AQ43" s="351"/>
    </row>
    <row r="44" spans="2:43">
      <c r="B44" s="351"/>
      <c r="C44" s="354"/>
      <c r="D44" s="657" t="s">
        <v>58</v>
      </c>
      <c r="E44" s="658"/>
      <c r="F44" s="659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1"/>
      <c r="AL44" s="662"/>
      <c r="AM44" s="663"/>
      <c r="AN44" s="663"/>
      <c r="AO44" s="664"/>
      <c r="AP44" s="354"/>
      <c r="AQ44" s="351"/>
    </row>
    <row r="45" spans="2:43">
      <c r="B45" s="351"/>
      <c r="C45" s="354"/>
      <c r="D45" s="355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  <c r="AO45" s="354"/>
      <c r="AP45" s="354"/>
      <c r="AQ45" s="351"/>
    </row>
    <row r="46" spans="2:43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</row>
  </sheetData>
  <sheetProtection algorithmName="SHA-512" hashValue="ST2Xl/zqOvlXaW2kY3nokkS0PqmhiC9+XL4aLXEDE3ZjsmCtUjcGlgXLJwhFquGhN5u1dx6FADrcoUC4Z8pqUw==" saltValue="+i6uVMiN3sw3fxtouAaJCw==" spinCount="100000" sheet="1" objects="1" scenarios="1" formatCells="0" selectLockedCells="1"/>
  <protectedRanges>
    <protectedRange sqref="F44 F7:AJ8" name="ช่วง1"/>
    <protectedRange sqref="K9:AJ9 F10:G43 I10:AJ43" name="ช่วง1_4"/>
    <protectedRange sqref="J9" name="ช่วง1_1_2"/>
    <protectedRange sqref="F9:I9 H10:H43" name="ช่วง1_2_2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6" priority="1" operator="equal">
      <formula>"ข"</formula>
    </cfRule>
    <cfRule type="cellIs" dxfId="5" priority="2" operator="equal">
      <formula>"ล"</formula>
    </cfRule>
    <cfRule type="cellIs" dxfId="4" priority="3" operator="equal">
      <formula>"ป"</formula>
    </cfRule>
    <cfRule type="cellIs" dxfId="3" priority="4" operator="equal">
      <formula>"/"</formula>
    </cfRule>
  </conditionalFormatting>
  <pageMargins left="0.31496062992125984" right="0" top="0.55118110236220474" bottom="0.27559055118110237" header="0.31496062992125984" footer="0.11811023622047245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autoPageBreaks="0"/>
  </sheetPr>
  <dimension ref="B1:Y46"/>
  <sheetViews>
    <sheetView showGridLines="0" showRowColHeaders="0" zoomScale="95" zoomScaleNormal="95" workbookViewId="0">
      <selection activeCell="Q10" sqref="Q10"/>
    </sheetView>
  </sheetViews>
  <sheetFormatPr defaultColWidth="4.625" defaultRowHeight="18.75"/>
  <cols>
    <col min="1" max="1" width="38.125" style="110" customWidth="1"/>
    <col min="2" max="3" width="4.75" style="110" customWidth="1"/>
    <col min="4" max="4" width="4" style="111" customWidth="1"/>
    <col min="5" max="17" width="4.125" style="110" customWidth="1"/>
    <col min="18" max="21" width="4.625" style="110"/>
    <col min="22" max="22" width="6.125" style="110" customWidth="1"/>
    <col min="23" max="23" width="6.75" style="110" customWidth="1"/>
    <col min="24" max="25" width="4.75" style="110" customWidth="1"/>
    <col min="26" max="16384" width="4.625" style="110"/>
  </cols>
  <sheetData>
    <row r="1" spans="2:25">
      <c r="B1" s="376"/>
      <c r="C1" s="376"/>
      <c r="D1" s="377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</row>
    <row r="2" spans="2:25" ht="25.5" customHeight="1">
      <c r="B2" s="376"/>
      <c r="C2" s="354"/>
      <c r="D2" s="378"/>
      <c r="E2" s="354"/>
      <c r="F2" s="682" t="s">
        <v>350</v>
      </c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354"/>
      <c r="X2" s="354"/>
      <c r="Y2" s="376"/>
    </row>
    <row r="3" spans="2:25" ht="25.5" customHeight="1">
      <c r="B3" s="376"/>
      <c r="C3" s="354"/>
      <c r="D3" s="378"/>
      <c r="E3" s="354"/>
      <c r="F3" s="682" t="str">
        <f>"ชั้น"&amp;""&amp;ข้อมูลพื้นฐาน!T6&amp;"        ปีการศึกษา"&amp;"  "&amp;ข้อมูลพื้นฐาน!T5</f>
        <v>ชั้นประถมศึกษาปีที่  2        ปีการศึกษา  2566</v>
      </c>
      <c r="G3" s="682"/>
      <c r="H3" s="682"/>
      <c r="I3" s="682"/>
      <c r="J3" s="682"/>
      <c r="K3" s="682"/>
      <c r="L3" s="682"/>
      <c r="M3" s="682"/>
      <c r="N3" s="682"/>
      <c r="O3" s="682"/>
      <c r="P3" s="682"/>
      <c r="Q3" s="682"/>
      <c r="R3" s="682"/>
      <c r="S3" s="682"/>
      <c r="T3" s="682"/>
      <c r="U3" s="682"/>
      <c r="V3" s="682"/>
      <c r="W3" s="354"/>
      <c r="X3" s="354"/>
      <c r="Y3" s="376"/>
    </row>
    <row r="4" spans="2:25" ht="4.5" customHeight="1">
      <c r="B4" s="376"/>
      <c r="C4" s="354"/>
      <c r="D4" s="378"/>
      <c r="E4" s="354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421"/>
      <c r="Q4" s="421"/>
      <c r="R4" s="421"/>
      <c r="S4" s="421"/>
      <c r="T4" s="421"/>
      <c r="U4" s="421"/>
      <c r="V4" s="354"/>
      <c r="W4" s="354"/>
      <c r="X4" s="354"/>
      <c r="Y4" s="376"/>
    </row>
    <row r="5" spans="2:25" ht="15.75" customHeight="1">
      <c r="B5" s="376"/>
      <c r="C5" s="354"/>
      <c r="D5" s="380"/>
      <c r="E5" s="683" t="str">
        <f>IF(พค!S5="","",พค!S5)</f>
        <v>พฤษภาคม</v>
      </c>
      <c r="F5" s="683" t="str">
        <f>IF(มิย!S5="","",มิย!S5)</f>
        <v>มิถุนายน</v>
      </c>
      <c r="G5" s="683" t="str">
        <f>IF(กค!S5="","",กค!S5)</f>
        <v>กรกฎาคม</v>
      </c>
      <c r="H5" s="683" t="str">
        <f>IF(สค!S5="","",สค!S5)</f>
        <v>สิงหาคม</v>
      </c>
      <c r="I5" s="683" t="str">
        <f>IF(กย!S5="","",กย!S5)</f>
        <v>กันยายน</v>
      </c>
      <c r="J5" s="683" t="str">
        <f>IF(ตค!S5="","",ตค!S5)</f>
        <v>ตุลาคม</v>
      </c>
      <c r="K5" s="683" t="str">
        <f>IF(พย!S5="","",พย!S5)</f>
        <v>พฤศจิกายน</v>
      </c>
      <c r="L5" s="683" t="str">
        <f>IF(ธค!S5="","",ธค!S5)</f>
        <v>ธันวาคม</v>
      </c>
      <c r="M5" s="683" t="str">
        <f>IF(มค!S5="","",มค!S5)</f>
        <v>มกราคม</v>
      </c>
      <c r="N5" s="683" t="str">
        <f>IF(กพ!S5="","",กพ!S5)</f>
        <v>กุมภาพันธ์</v>
      </c>
      <c r="O5" s="683" t="str">
        <f>IF(มีค!S5="","",มีค!S5)</f>
        <v>มีนาคม</v>
      </c>
      <c r="P5" s="696" t="s">
        <v>59</v>
      </c>
      <c r="Q5" s="696" t="s">
        <v>60</v>
      </c>
      <c r="R5" s="381"/>
      <c r="S5" s="382"/>
      <c r="T5" s="382"/>
      <c r="U5" s="383"/>
      <c r="V5" s="672" t="s">
        <v>61</v>
      </c>
      <c r="W5" s="684" t="s">
        <v>107</v>
      </c>
      <c r="X5" s="384"/>
      <c r="Y5" s="376"/>
    </row>
    <row r="6" spans="2:25">
      <c r="B6" s="376"/>
      <c r="C6" s="354"/>
      <c r="D6" s="685" t="s">
        <v>37</v>
      </c>
      <c r="E6" s="683"/>
      <c r="F6" s="683"/>
      <c r="G6" s="683"/>
      <c r="H6" s="683"/>
      <c r="I6" s="683"/>
      <c r="J6" s="683"/>
      <c r="K6" s="683"/>
      <c r="L6" s="683"/>
      <c r="M6" s="683"/>
      <c r="N6" s="683"/>
      <c r="O6" s="683"/>
      <c r="P6" s="697"/>
      <c r="Q6" s="697"/>
      <c r="R6" s="687" t="s">
        <v>106</v>
      </c>
      <c r="S6" s="688"/>
      <c r="T6" s="688"/>
      <c r="U6" s="689"/>
      <c r="V6" s="672"/>
      <c r="W6" s="684"/>
      <c r="X6" s="384"/>
      <c r="Y6" s="376"/>
    </row>
    <row r="7" spans="2:25" ht="15.75" customHeight="1">
      <c r="B7" s="376"/>
      <c r="C7" s="354"/>
      <c r="D7" s="685"/>
      <c r="E7" s="683"/>
      <c r="F7" s="683"/>
      <c r="G7" s="683"/>
      <c r="H7" s="683"/>
      <c r="I7" s="683"/>
      <c r="J7" s="683"/>
      <c r="K7" s="683"/>
      <c r="L7" s="683"/>
      <c r="M7" s="683"/>
      <c r="N7" s="683"/>
      <c r="O7" s="683"/>
      <c r="P7" s="697"/>
      <c r="Q7" s="697"/>
      <c r="R7" s="690"/>
      <c r="S7" s="691"/>
      <c r="T7" s="691"/>
      <c r="U7" s="692"/>
      <c r="V7" s="672"/>
      <c r="W7" s="684"/>
      <c r="X7" s="384"/>
      <c r="Y7" s="376"/>
    </row>
    <row r="8" spans="2:25" ht="20.25" customHeight="1">
      <c r="B8" s="376"/>
      <c r="C8" s="354"/>
      <c r="D8" s="685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  <c r="P8" s="698"/>
      <c r="Q8" s="698"/>
      <c r="R8" s="693">
        <f>SUM(E9:O9)</f>
        <v>202</v>
      </c>
      <c r="S8" s="694"/>
      <c r="T8" s="694"/>
      <c r="U8" s="695"/>
      <c r="V8" s="672"/>
      <c r="W8" s="684"/>
      <c r="X8" s="384"/>
      <c r="Y8" s="376"/>
    </row>
    <row r="9" spans="2:25" ht="21.75" customHeight="1">
      <c r="B9" s="376"/>
      <c r="C9" s="354"/>
      <c r="D9" s="686"/>
      <c r="E9" s="419">
        <f>พค!AK8</f>
        <v>11</v>
      </c>
      <c r="F9" s="418">
        <f>มิย!AK8</f>
        <v>21</v>
      </c>
      <c r="G9" s="418">
        <f>กค!AK8</f>
        <v>20</v>
      </c>
      <c r="H9" s="418">
        <f>สค!AK8</f>
        <v>20</v>
      </c>
      <c r="I9" s="418">
        <f>กย!AK8</f>
        <v>21</v>
      </c>
      <c r="J9" s="418">
        <f>ตค!AK8</f>
        <v>7</v>
      </c>
      <c r="K9" s="418">
        <f>พย!AK8</f>
        <v>22</v>
      </c>
      <c r="L9" s="418">
        <f>ธค!AK8</f>
        <v>19</v>
      </c>
      <c r="M9" s="418">
        <f>มค!AK8</f>
        <v>20</v>
      </c>
      <c r="N9" s="418">
        <f>กพ!AK8</f>
        <v>20</v>
      </c>
      <c r="O9" s="418">
        <f>มีค!AK8</f>
        <v>21</v>
      </c>
      <c r="P9" s="418">
        <f>SUM(E9:J9)</f>
        <v>100</v>
      </c>
      <c r="Q9" s="418">
        <f>SUM(K9:O9)</f>
        <v>102</v>
      </c>
      <c r="R9" s="418" t="s">
        <v>54</v>
      </c>
      <c r="S9" s="418" t="s">
        <v>55</v>
      </c>
      <c r="T9" s="418" t="s">
        <v>56</v>
      </c>
      <c r="U9" s="420" t="s">
        <v>57</v>
      </c>
      <c r="V9" s="672"/>
      <c r="W9" s="684"/>
      <c r="X9" s="384"/>
      <c r="Y9" s="376"/>
    </row>
    <row r="10" spans="2:25" ht="17.100000000000001" customHeight="1">
      <c r="B10" s="376"/>
      <c r="C10" s="354"/>
      <c r="D10" s="385" t="str">
        <f>IF(ข้อมูลนร.2!D7="","",ข้อมูลนร.2!D7)</f>
        <v>1</v>
      </c>
      <c r="E10" s="386">
        <f>IF(พค!AK9="","",พค!AK9)</f>
        <v>0</v>
      </c>
      <c r="F10" s="387">
        <f>IF(มิย!AK9="","",มิย!AK9)</f>
        <v>0</v>
      </c>
      <c r="G10" s="387">
        <f>IF(กค!AK9="","",กค!AK9)</f>
        <v>0</v>
      </c>
      <c r="H10" s="387">
        <f>IF(สค!AK9="","",สค!AL9)</f>
        <v>0</v>
      </c>
      <c r="I10" s="387">
        <f>IF(กย!AK9="","",กย!AL9)</f>
        <v>0</v>
      </c>
      <c r="J10" s="387">
        <f>IF(ตค!AK9="","",ตค!AK9)</f>
        <v>0</v>
      </c>
      <c r="K10" s="387">
        <f>IF(พย!AK9="","",พย!AK9)</f>
        <v>0</v>
      </c>
      <c r="L10" s="387">
        <f>IF(ธค!AK9="","",ธค!AK9)</f>
        <v>0</v>
      </c>
      <c r="M10" s="387">
        <f>IF(มค!AK9="","",มค!AK9)</f>
        <v>0</v>
      </c>
      <c r="N10" s="387">
        <f>IF(กพ!AK9="","",กพ!AK9)</f>
        <v>0</v>
      </c>
      <c r="O10" s="387">
        <f>IF(มีค!AK9="","",มีค!AK9)</f>
        <v>0</v>
      </c>
      <c r="P10" s="163">
        <f>IF(D10="","",SUM(E10:J10))</f>
        <v>0</v>
      </c>
      <c r="Q10" s="163" t="str">
        <f>IF(SUM(K10:O10)=0,"",SUM(K10:O10))</f>
        <v/>
      </c>
      <c r="R10" s="163">
        <f>IF(D10="","",SUM(E10:O10))</f>
        <v>0</v>
      </c>
      <c r="S10" s="388">
        <f>IF(D10="","",SUM(พค!AM9,มิย!AM9,กค!AM9,สค!AM9,กย!AM9,ตค!AM9,พย!AM9,ธค!AM9,มค!AM9,กพ!AM9,มีค!AM9))</f>
        <v>0</v>
      </c>
      <c r="T10" s="388">
        <f>IF(D10="","",SUM(พค!AN9,มิย!AN9,กค!AN9,สค!AN9,กย!AN9,ตค!AN9,พย!AN9,ธค!AN9,มค!AN9,กพ!AN9,มีค!AN9))</f>
        <v>0</v>
      </c>
      <c r="U10" s="388">
        <f>IF(D10="","",SUM(พค!AO9,มิย!AO9,กค!AO9,สค!AO9,กย!AO9,ตค!AO9,พย!AO9,ธค!AO9,มค!AO9,กพ!AO9,มีค!AO9))</f>
        <v>0</v>
      </c>
      <c r="V10" s="389" t="str">
        <f>IF(Q10="","",(R10/$R$8)*100)</f>
        <v/>
      </c>
      <c r="W10" s="163" t="str">
        <f>IF(V10="","",IF(V10&gt;=80,"ผ่าน","ไม่ผ่าน"))</f>
        <v/>
      </c>
      <c r="X10" s="390"/>
      <c r="Y10" s="376"/>
    </row>
    <row r="11" spans="2:25" ht="17.100000000000001" customHeight="1">
      <c r="B11" s="376"/>
      <c r="C11" s="354"/>
      <c r="D11" s="385" t="str">
        <f>IF(ข้อมูลนร.2!D8="","",ข้อมูลนร.2!D8)</f>
        <v>2</v>
      </c>
      <c r="E11" s="386">
        <f>IF(พค!AK10="","",พค!AK10)</f>
        <v>0</v>
      </c>
      <c r="F11" s="387">
        <f>IF(มิย!AK10="","",มิย!AK10)</f>
        <v>0</v>
      </c>
      <c r="G11" s="387">
        <f>IF(กค!AK10="","",กค!AK10)</f>
        <v>0</v>
      </c>
      <c r="H11" s="387">
        <f>IF(สค!AK10="","",สค!AL10)</f>
        <v>0</v>
      </c>
      <c r="I11" s="387">
        <f>IF(กย!AK10="","",กย!AL10)</f>
        <v>0</v>
      </c>
      <c r="J11" s="387">
        <f>IF(ตค!AK10="","",ตค!AK10)</f>
        <v>0</v>
      </c>
      <c r="K11" s="387">
        <f>IF(พย!AK10="","",พย!AK10)</f>
        <v>0</v>
      </c>
      <c r="L11" s="387">
        <f>IF(ธค!AK10="","",ธค!AK10)</f>
        <v>0</v>
      </c>
      <c r="M11" s="387">
        <f>IF(มค!AK10="","",มค!AK10)</f>
        <v>0</v>
      </c>
      <c r="N11" s="387">
        <f>IF(กพ!AK10="","",กพ!AK10)</f>
        <v>0</v>
      </c>
      <c r="O11" s="387">
        <f>IF(มีค!AK10="","",มีค!AK10)</f>
        <v>0</v>
      </c>
      <c r="P11" s="163">
        <f t="shared" ref="P11:P44" si="0">IF(D11="","",SUM(E11:J11))</f>
        <v>0</v>
      </c>
      <c r="Q11" s="163" t="str">
        <f t="shared" ref="Q11:Q44" si="1">IF(SUM(K11:O11)=0,"",SUM(K11:O11))</f>
        <v/>
      </c>
      <c r="R11" s="163">
        <f t="shared" ref="R11:R44" si="2">IF(D11="","",SUM(E11:O11))</f>
        <v>0</v>
      </c>
      <c r="S11" s="388">
        <f>IF(D11="","",SUM(พค!AM10,มิย!AM10,กค!AM10,สค!AM10,กย!AM10,ตค!AM10,พย!AM10,ธค!AM10,มค!AM10,กพ!AM10,มีค!AM10))</f>
        <v>0</v>
      </c>
      <c r="T11" s="388">
        <f>IF(D11="","",SUM(พค!AN10,มิย!AN10,กค!AN10,สค!AN10,กย!AN10,ตค!AN10,พย!AN10,ธค!AN10,มค!AN10,กพ!AN10,มีค!AN10))</f>
        <v>0</v>
      </c>
      <c r="U11" s="388">
        <f>IF(D11="","",SUM(พค!AO10,มิย!AO10,กค!AO10,สค!AO10,กย!AO10,ตค!AO10,พย!AO10,ธค!AO10,มค!AO10,กพ!AO10,มีค!AO10))</f>
        <v>0</v>
      </c>
      <c r="V11" s="389" t="str">
        <f t="shared" ref="V11:V44" si="3">IF(Q11="","",(R11/$R$8)*100)</f>
        <v/>
      </c>
      <c r="W11" s="163" t="str">
        <f t="shared" ref="W11:W44" si="4">IF(V11="","",IF(V11&gt;=80,"ผ่าน","ไม่ผ่าน"))</f>
        <v/>
      </c>
      <c r="X11" s="390"/>
      <c r="Y11" s="376"/>
    </row>
    <row r="12" spans="2:25" ht="17.100000000000001" customHeight="1">
      <c r="B12" s="376"/>
      <c r="C12" s="354"/>
      <c r="D12" s="385" t="str">
        <f>IF(ข้อมูลนร.2!D9="","",ข้อมูลนร.2!D9)</f>
        <v>3</v>
      </c>
      <c r="E12" s="386">
        <f>IF(พค!AK11="","",พค!AK11)</f>
        <v>0</v>
      </c>
      <c r="F12" s="387">
        <f>IF(มิย!AK11="","",มิย!AK11)</f>
        <v>0</v>
      </c>
      <c r="G12" s="387">
        <f>IF(กค!AK11="","",กค!AK11)</f>
        <v>0</v>
      </c>
      <c r="H12" s="387">
        <f>IF(สค!AK11="","",สค!AL11)</f>
        <v>0</v>
      </c>
      <c r="I12" s="387">
        <f>IF(กย!AK11="","",กย!AL11)</f>
        <v>0</v>
      </c>
      <c r="J12" s="387">
        <f>IF(ตค!AK11="","",ตค!AK11)</f>
        <v>0</v>
      </c>
      <c r="K12" s="387">
        <f>IF(พย!AK11="","",พย!AK11)</f>
        <v>0</v>
      </c>
      <c r="L12" s="387">
        <f>IF(ธค!AK11="","",ธค!AK11)</f>
        <v>0</v>
      </c>
      <c r="M12" s="387">
        <f>IF(มค!AK11="","",มค!AK11)</f>
        <v>0</v>
      </c>
      <c r="N12" s="387">
        <f>IF(กพ!AK11="","",กพ!AK11)</f>
        <v>0</v>
      </c>
      <c r="O12" s="387">
        <f>IF(มีค!AK11="","",มีค!AK11)</f>
        <v>0</v>
      </c>
      <c r="P12" s="163">
        <f t="shared" si="0"/>
        <v>0</v>
      </c>
      <c r="Q12" s="163" t="str">
        <f t="shared" si="1"/>
        <v/>
      </c>
      <c r="R12" s="163">
        <f t="shared" si="2"/>
        <v>0</v>
      </c>
      <c r="S12" s="388">
        <f>IF(D12="","",SUM(พค!AM11,มิย!AM11,กค!AM11,สค!AM11,กย!AM11,ตค!AM11,พย!AM11,ธค!AM11,มค!AM11,กพ!AM11,มีค!AM11))</f>
        <v>0</v>
      </c>
      <c r="T12" s="388">
        <f>IF(D12="","",SUM(พค!AN11,มิย!AN11,กค!AN11,สค!AN11,กย!AN11,ตค!AN11,พย!AN11,ธค!AN11,มค!AN11,กพ!AN11,มีค!AN11))</f>
        <v>0</v>
      </c>
      <c r="U12" s="388">
        <f>IF(D12="","",SUM(พค!AO11,มิย!AO11,กค!AO11,สค!AO11,กย!AO11,ตค!AO11,พย!AO11,ธค!AO11,มค!AO11,กพ!AO11,มีค!AO11))</f>
        <v>0</v>
      </c>
      <c r="V12" s="389" t="str">
        <f t="shared" si="3"/>
        <v/>
      </c>
      <c r="W12" s="163" t="str">
        <f t="shared" si="4"/>
        <v/>
      </c>
      <c r="X12" s="390"/>
      <c r="Y12" s="376"/>
    </row>
    <row r="13" spans="2:25" ht="17.100000000000001" customHeight="1">
      <c r="B13" s="376"/>
      <c r="C13" s="354"/>
      <c r="D13" s="385" t="str">
        <f>IF(ข้อมูลนร.2!D10="","",ข้อมูลนร.2!D10)</f>
        <v>4</v>
      </c>
      <c r="E13" s="386">
        <f>IF(พค!AK12="","",พค!AK12)</f>
        <v>0</v>
      </c>
      <c r="F13" s="387">
        <f>IF(มิย!AK12="","",มิย!AK12)</f>
        <v>0</v>
      </c>
      <c r="G13" s="387">
        <f>IF(กค!AK12="","",กค!AK12)</f>
        <v>0</v>
      </c>
      <c r="H13" s="387">
        <f>IF(สค!AK12="","",สค!AL12)</f>
        <v>0</v>
      </c>
      <c r="I13" s="387">
        <f>IF(กย!AK12="","",กย!AL12)</f>
        <v>0</v>
      </c>
      <c r="J13" s="387">
        <f>IF(ตค!AK12="","",ตค!AK12)</f>
        <v>0</v>
      </c>
      <c r="K13" s="387">
        <f>IF(พย!AK12="","",พย!AK12)</f>
        <v>0</v>
      </c>
      <c r="L13" s="387">
        <f>IF(ธค!AK12="","",ธค!AK12)</f>
        <v>0</v>
      </c>
      <c r="M13" s="387">
        <f>IF(มค!AK12="","",มค!AK12)</f>
        <v>0</v>
      </c>
      <c r="N13" s="387">
        <f>IF(กพ!AK12="","",กพ!AK12)</f>
        <v>0</v>
      </c>
      <c r="O13" s="387">
        <f>IF(มีค!AK12="","",มีค!AK12)</f>
        <v>0</v>
      </c>
      <c r="P13" s="163">
        <f t="shared" si="0"/>
        <v>0</v>
      </c>
      <c r="Q13" s="163" t="str">
        <f t="shared" si="1"/>
        <v/>
      </c>
      <c r="R13" s="163">
        <f t="shared" si="2"/>
        <v>0</v>
      </c>
      <c r="S13" s="388">
        <f>IF(D13="","",SUM(พค!AM12,มิย!AM12,กค!AM12,สค!AM12,กย!AM12,ตค!AM12,พย!AM12,ธค!AM12,มค!AM12,กพ!AM12,มีค!AM12))</f>
        <v>0</v>
      </c>
      <c r="T13" s="388">
        <f>IF(D13="","",SUM(พค!AN12,มิย!AN12,กค!AN12,สค!AN12,กย!AN12,ตค!AN12,พย!AN12,ธค!AN12,มค!AN12,กพ!AN12,มีค!AN12))</f>
        <v>0</v>
      </c>
      <c r="U13" s="388">
        <f>IF(D13="","",SUM(พค!AO12,มิย!AO12,กค!AO12,สค!AO12,กย!AO12,ตค!AO12,พย!AO12,ธค!AO12,มค!AO12,กพ!AO12,มีค!AO12))</f>
        <v>0</v>
      </c>
      <c r="V13" s="389" t="str">
        <f t="shared" si="3"/>
        <v/>
      </c>
      <c r="W13" s="163" t="str">
        <f t="shared" si="4"/>
        <v/>
      </c>
      <c r="X13" s="390"/>
      <c r="Y13" s="376"/>
    </row>
    <row r="14" spans="2:25" ht="17.100000000000001" customHeight="1">
      <c r="B14" s="376"/>
      <c r="C14" s="354"/>
      <c r="D14" s="385" t="str">
        <f>IF(ข้อมูลนร.2!D11="","",ข้อมูลนร.2!D11)</f>
        <v/>
      </c>
      <c r="E14" s="386" t="str">
        <f>IF(พค!AK13="","",พค!AK13)</f>
        <v/>
      </c>
      <c r="F14" s="387" t="str">
        <f>IF(มิย!AK13="","",มิย!AK13)</f>
        <v/>
      </c>
      <c r="G14" s="387" t="str">
        <f>IF(กค!AK13="","",กค!AK13)</f>
        <v/>
      </c>
      <c r="H14" s="387" t="str">
        <f>IF(สค!AK13="","",สค!AL13)</f>
        <v/>
      </c>
      <c r="I14" s="387" t="str">
        <f>IF(กย!AK13="","",กย!AL13)</f>
        <v/>
      </c>
      <c r="J14" s="387" t="str">
        <f>IF(ตค!AK13="","",ตค!AK13)</f>
        <v/>
      </c>
      <c r="K14" s="387" t="str">
        <f>IF(พย!AK13="","",พย!AK13)</f>
        <v/>
      </c>
      <c r="L14" s="387" t="str">
        <f>IF(ธค!AK13="","",ธค!AK13)</f>
        <v/>
      </c>
      <c r="M14" s="387" t="str">
        <f>IF(มค!AK13="","",มค!AK13)</f>
        <v/>
      </c>
      <c r="N14" s="387" t="str">
        <f>IF(กพ!AK13="","",กพ!AK13)</f>
        <v/>
      </c>
      <c r="O14" s="387" t="str">
        <f>IF(มีค!AK13="","",มีค!AK13)</f>
        <v/>
      </c>
      <c r="P14" s="163" t="str">
        <f t="shared" si="0"/>
        <v/>
      </c>
      <c r="Q14" s="163" t="str">
        <f t="shared" si="1"/>
        <v/>
      </c>
      <c r="R14" s="163" t="str">
        <f t="shared" si="2"/>
        <v/>
      </c>
      <c r="S14" s="388" t="str">
        <f>IF(D14="","",SUM(พค!AM13,มิย!AM13,กค!AM13,สค!AM13,กย!AM13,ตค!AM13,พย!AM13,ธค!AM13,มค!AM13,กพ!AM13,มีค!AM13))</f>
        <v/>
      </c>
      <c r="T14" s="388" t="str">
        <f>IF(D14="","",SUM(พค!AN13,มิย!AN13,กค!AN13,สค!AN13,กย!AN13,ตค!AN13,พย!AN13,ธค!AN13,มค!AN13,กพ!AN13,มีค!AN13))</f>
        <v/>
      </c>
      <c r="U14" s="388" t="str">
        <f>IF(D14="","",SUM(พค!AO13,มิย!AO13,กค!AO13,สค!AO13,กย!AO13,ตค!AO13,พย!AO13,ธค!AO13,มค!AO13,กพ!AO13,มีค!AO13))</f>
        <v/>
      </c>
      <c r="V14" s="389" t="str">
        <f t="shared" si="3"/>
        <v/>
      </c>
      <c r="W14" s="163" t="str">
        <f t="shared" si="4"/>
        <v/>
      </c>
      <c r="X14" s="390"/>
      <c r="Y14" s="376"/>
    </row>
    <row r="15" spans="2:25" ht="17.100000000000001" customHeight="1">
      <c r="B15" s="376"/>
      <c r="C15" s="354"/>
      <c r="D15" s="385" t="str">
        <f>IF(ข้อมูลนร.2!D12="","",ข้อมูลนร.2!D12)</f>
        <v/>
      </c>
      <c r="E15" s="386" t="str">
        <f>IF(พค!AK14="","",พค!AK14)</f>
        <v/>
      </c>
      <c r="F15" s="387" t="str">
        <f>IF(มิย!AK14="","",มิย!AK14)</f>
        <v/>
      </c>
      <c r="G15" s="387" t="str">
        <f>IF(กค!AK14="","",กค!AK14)</f>
        <v/>
      </c>
      <c r="H15" s="387" t="str">
        <f>IF(สค!AK14="","",สค!AL14)</f>
        <v/>
      </c>
      <c r="I15" s="387" t="str">
        <f>IF(กย!AK14="","",กย!AL14)</f>
        <v/>
      </c>
      <c r="J15" s="387" t="str">
        <f>IF(ตค!AK14="","",ตค!AK14)</f>
        <v/>
      </c>
      <c r="K15" s="387" t="str">
        <f>IF(พย!AK14="","",พย!AK14)</f>
        <v/>
      </c>
      <c r="L15" s="387" t="str">
        <f>IF(ธค!AK14="","",ธค!AK14)</f>
        <v/>
      </c>
      <c r="M15" s="387" t="str">
        <f>IF(มค!AK14="","",มค!AK14)</f>
        <v/>
      </c>
      <c r="N15" s="387" t="str">
        <f>IF(กพ!AK14="","",กพ!AK14)</f>
        <v/>
      </c>
      <c r="O15" s="387" t="str">
        <f>IF(มีค!AK14="","",มีค!AK14)</f>
        <v/>
      </c>
      <c r="P15" s="163" t="str">
        <f t="shared" si="0"/>
        <v/>
      </c>
      <c r="Q15" s="163" t="str">
        <f t="shared" si="1"/>
        <v/>
      </c>
      <c r="R15" s="163" t="str">
        <f t="shared" si="2"/>
        <v/>
      </c>
      <c r="S15" s="388" t="str">
        <f>IF(D15="","",SUM(พค!AM14,มิย!AM14,กค!AM14,สค!AM14,กย!AM14,ตค!AM14,พย!AM14,ธค!AM14,มค!AM14,กพ!AM14,มีค!AM14))</f>
        <v/>
      </c>
      <c r="T15" s="388" t="str">
        <f>IF(D15="","",SUM(พค!AN14,มิย!AN14,กค!AN14,สค!AN14,กย!AN14,ตค!AN14,พย!AN14,ธค!AN14,มค!AN14,กพ!AN14,มีค!AN14))</f>
        <v/>
      </c>
      <c r="U15" s="388" t="str">
        <f>IF(D15="","",SUM(พค!AO14,มิย!AO14,กค!AO14,สค!AO14,กย!AO14,ตค!AO14,พย!AO14,ธค!AO14,มค!AO14,กพ!AO14,มีค!AO14))</f>
        <v/>
      </c>
      <c r="V15" s="389" t="str">
        <f t="shared" si="3"/>
        <v/>
      </c>
      <c r="W15" s="163" t="str">
        <f t="shared" si="4"/>
        <v/>
      </c>
      <c r="X15" s="390"/>
      <c r="Y15" s="376"/>
    </row>
    <row r="16" spans="2:25" ht="17.100000000000001" customHeight="1">
      <c r="B16" s="376"/>
      <c r="C16" s="354"/>
      <c r="D16" s="385" t="str">
        <f>IF(ข้อมูลนร.2!D13="","",ข้อมูลนร.2!D13)</f>
        <v/>
      </c>
      <c r="E16" s="386" t="str">
        <f>IF(พค!AK15="","",พค!AK15)</f>
        <v/>
      </c>
      <c r="F16" s="387" t="str">
        <f>IF(มิย!AK15="","",มิย!AK15)</f>
        <v/>
      </c>
      <c r="G16" s="387" t="str">
        <f>IF(กค!AK15="","",กค!AK15)</f>
        <v/>
      </c>
      <c r="H16" s="387" t="str">
        <f>IF(สค!AK15="","",สค!AL15)</f>
        <v/>
      </c>
      <c r="I16" s="387" t="str">
        <f>IF(กย!AK15="","",กย!AL15)</f>
        <v/>
      </c>
      <c r="J16" s="387" t="str">
        <f>IF(ตค!AK15="","",ตค!AK15)</f>
        <v/>
      </c>
      <c r="K16" s="387" t="str">
        <f>IF(พย!AK15="","",พย!AK15)</f>
        <v/>
      </c>
      <c r="L16" s="387" t="str">
        <f>IF(ธค!AK15="","",ธค!AK15)</f>
        <v/>
      </c>
      <c r="M16" s="387" t="str">
        <f>IF(มค!AK15="","",มค!AK15)</f>
        <v/>
      </c>
      <c r="N16" s="387" t="str">
        <f>IF(กพ!AK15="","",กพ!AK15)</f>
        <v/>
      </c>
      <c r="O16" s="387" t="str">
        <f>IF(มีค!AK15="","",มีค!AK15)</f>
        <v/>
      </c>
      <c r="P16" s="163" t="str">
        <f t="shared" si="0"/>
        <v/>
      </c>
      <c r="Q16" s="163" t="str">
        <f t="shared" si="1"/>
        <v/>
      </c>
      <c r="R16" s="163" t="str">
        <f t="shared" si="2"/>
        <v/>
      </c>
      <c r="S16" s="388" t="str">
        <f>IF(D16="","",SUM(พค!AM15,มิย!AM15,กค!AM15,สค!AM15,กย!AM15,ตค!AM15,พย!AM15,ธค!AM15,มค!AM15,กพ!AM15,มีค!AM15))</f>
        <v/>
      </c>
      <c r="T16" s="388" t="str">
        <f>IF(D16="","",SUM(พค!AN15,มิย!AN15,กค!AN15,สค!AN15,กย!AN15,ตค!AN15,พย!AN15,ธค!AN15,มค!AN15,กพ!AN15,มีค!AN15))</f>
        <v/>
      </c>
      <c r="U16" s="388" t="str">
        <f>IF(D16="","",SUM(พค!AO15,มิย!AO15,กค!AO15,สค!AO15,กย!AO15,ตค!AO15,พย!AO15,ธค!AO15,มค!AO15,กพ!AO15,มีค!AO15))</f>
        <v/>
      </c>
      <c r="V16" s="389" t="str">
        <f t="shared" si="3"/>
        <v/>
      </c>
      <c r="W16" s="163" t="str">
        <f t="shared" si="4"/>
        <v/>
      </c>
      <c r="X16" s="390"/>
      <c r="Y16" s="376"/>
    </row>
    <row r="17" spans="2:25" ht="17.100000000000001" customHeight="1">
      <c r="B17" s="376"/>
      <c r="C17" s="354"/>
      <c r="D17" s="385" t="str">
        <f>IF(ข้อมูลนร.2!D14="","",ข้อมูลนร.2!D14)</f>
        <v/>
      </c>
      <c r="E17" s="386" t="str">
        <f>IF(พค!AK16="","",พค!AK16)</f>
        <v/>
      </c>
      <c r="F17" s="387" t="str">
        <f>IF(มิย!AK16="","",มิย!AK16)</f>
        <v/>
      </c>
      <c r="G17" s="387" t="str">
        <f>IF(กค!AK16="","",กค!AK16)</f>
        <v/>
      </c>
      <c r="H17" s="387" t="str">
        <f>IF(สค!AK16="","",สค!AL16)</f>
        <v/>
      </c>
      <c r="I17" s="387" t="str">
        <f>IF(กย!AK16="","",กย!AL16)</f>
        <v/>
      </c>
      <c r="J17" s="387" t="str">
        <f>IF(ตค!AK16="","",ตค!AK16)</f>
        <v/>
      </c>
      <c r="K17" s="387" t="str">
        <f>IF(พย!AK16="","",พย!AK16)</f>
        <v/>
      </c>
      <c r="L17" s="387" t="str">
        <f>IF(ธค!AK16="","",ธค!AK16)</f>
        <v/>
      </c>
      <c r="M17" s="387" t="str">
        <f>IF(มค!AK16="","",มค!AK16)</f>
        <v/>
      </c>
      <c r="N17" s="387" t="str">
        <f>IF(กพ!AK16="","",กพ!AK16)</f>
        <v/>
      </c>
      <c r="O17" s="387" t="str">
        <f>IF(มีค!AK16="","",มีค!AK16)</f>
        <v/>
      </c>
      <c r="P17" s="163" t="str">
        <f t="shared" si="0"/>
        <v/>
      </c>
      <c r="Q17" s="163" t="str">
        <f t="shared" si="1"/>
        <v/>
      </c>
      <c r="R17" s="163" t="str">
        <f t="shared" si="2"/>
        <v/>
      </c>
      <c r="S17" s="388" t="str">
        <f>IF(D17="","",SUM(พค!AM16,มิย!AM16,กค!AM16,สค!AM16,กย!AM16,ตค!AM16,พย!AM16,ธค!AM16,มค!AM16,กพ!AM16,มีค!AM16))</f>
        <v/>
      </c>
      <c r="T17" s="388" t="str">
        <f>IF(D17="","",SUM(พค!AN16,มิย!AN16,กค!AN16,สค!AN16,กย!AN16,ตค!AN16,พย!AN16,ธค!AN16,มค!AN16,กพ!AN16,มีค!AN16))</f>
        <v/>
      </c>
      <c r="U17" s="388" t="str">
        <f>IF(D17="","",SUM(พค!AO16,มิย!AO16,กค!AO16,สค!AO16,กย!AO16,ตค!AO16,พย!AO16,ธค!AO16,มค!AO16,กพ!AO16,มีค!AO16))</f>
        <v/>
      </c>
      <c r="V17" s="389" t="str">
        <f t="shared" si="3"/>
        <v/>
      </c>
      <c r="W17" s="163" t="str">
        <f t="shared" si="4"/>
        <v/>
      </c>
      <c r="X17" s="390"/>
      <c r="Y17" s="376"/>
    </row>
    <row r="18" spans="2:25" ht="17.100000000000001" customHeight="1">
      <c r="B18" s="376"/>
      <c r="C18" s="354"/>
      <c r="D18" s="385" t="str">
        <f>IF(ข้อมูลนร.2!D15="","",ข้อมูลนร.2!D15)</f>
        <v/>
      </c>
      <c r="E18" s="386" t="str">
        <f>IF(พค!AK17="","",พค!AK17)</f>
        <v/>
      </c>
      <c r="F18" s="387" t="str">
        <f>IF(มิย!AK17="","",มิย!AK17)</f>
        <v/>
      </c>
      <c r="G18" s="387" t="str">
        <f>IF(กค!AK17="","",กค!AK17)</f>
        <v/>
      </c>
      <c r="H18" s="387" t="str">
        <f>IF(สค!AK17="","",สค!AL17)</f>
        <v/>
      </c>
      <c r="I18" s="387" t="str">
        <f>IF(กย!AK17="","",กย!AL17)</f>
        <v/>
      </c>
      <c r="J18" s="387" t="str">
        <f>IF(ตค!AK17="","",ตค!AK17)</f>
        <v/>
      </c>
      <c r="K18" s="387" t="str">
        <f>IF(พย!AK17="","",พย!AK17)</f>
        <v/>
      </c>
      <c r="L18" s="387" t="str">
        <f>IF(ธค!AK17="","",ธค!AK17)</f>
        <v/>
      </c>
      <c r="M18" s="387" t="str">
        <f>IF(มค!AK17="","",มค!AK17)</f>
        <v/>
      </c>
      <c r="N18" s="387" t="str">
        <f>IF(กพ!AK17="","",กพ!AK17)</f>
        <v/>
      </c>
      <c r="O18" s="387" t="str">
        <f>IF(มีค!AK17="","",มีค!AK17)</f>
        <v/>
      </c>
      <c r="P18" s="163" t="str">
        <f t="shared" si="0"/>
        <v/>
      </c>
      <c r="Q18" s="163" t="str">
        <f t="shared" si="1"/>
        <v/>
      </c>
      <c r="R18" s="163" t="str">
        <f t="shared" si="2"/>
        <v/>
      </c>
      <c r="S18" s="388" t="str">
        <f>IF(D18="","",SUM(พค!AM17,มิย!AM17,กค!AM17,สค!AM17,กย!AM17,ตค!AM17,พย!AM17,ธค!AM17,มค!AM17,กพ!AM17,มีค!AM17))</f>
        <v/>
      </c>
      <c r="T18" s="388" t="str">
        <f>IF(D18="","",SUM(พค!AN17,มิย!AN17,กค!AN17,สค!AN17,กย!AN17,ตค!AN17,พย!AN17,ธค!AN17,มค!AN17,กพ!AN17,มีค!AN17))</f>
        <v/>
      </c>
      <c r="U18" s="388" t="str">
        <f>IF(D18="","",SUM(พค!AO17,มิย!AO17,กค!AO17,สค!AO17,กย!AO17,ตค!AO17,พย!AO17,ธค!AO17,มค!AO17,กพ!AO17,มีค!AO17))</f>
        <v/>
      </c>
      <c r="V18" s="389" t="str">
        <f t="shared" si="3"/>
        <v/>
      </c>
      <c r="W18" s="163" t="str">
        <f t="shared" si="4"/>
        <v/>
      </c>
      <c r="X18" s="390"/>
      <c r="Y18" s="376"/>
    </row>
    <row r="19" spans="2:25" ht="17.100000000000001" customHeight="1">
      <c r="B19" s="376"/>
      <c r="C19" s="354"/>
      <c r="D19" s="385" t="str">
        <f>IF(ข้อมูลนร.2!D16="","",ข้อมูลนร.2!D16)</f>
        <v/>
      </c>
      <c r="E19" s="386" t="str">
        <f>IF(พค!AK18="","",พค!AK18)</f>
        <v/>
      </c>
      <c r="F19" s="387" t="str">
        <f>IF(มิย!AK18="","",มิย!AK18)</f>
        <v/>
      </c>
      <c r="G19" s="387" t="str">
        <f>IF(กค!AK18="","",กค!AK18)</f>
        <v/>
      </c>
      <c r="H19" s="387" t="str">
        <f>IF(สค!AK18="","",สค!AL18)</f>
        <v/>
      </c>
      <c r="I19" s="387" t="str">
        <f>IF(กย!AK18="","",กย!AL18)</f>
        <v/>
      </c>
      <c r="J19" s="387" t="str">
        <f>IF(ตค!AK18="","",ตค!AK18)</f>
        <v/>
      </c>
      <c r="K19" s="387" t="str">
        <f>IF(พย!AK18="","",พย!AK18)</f>
        <v/>
      </c>
      <c r="L19" s="387" t="str">
        <f>IF(ธค!AK18="","",ธค!AK18)</f>
        <v/>
      </c>
      <c r="M19" s="387" t="str">
        <f>IF(มค!AK18="","",มค!AK18)</f>
        <v/>
      </c>
      <c r="N19" s="387" t="str">
        <f>IF(กพ!AK18="","",กพ!AK18)</f>
        <v/>
      </c>
      <c r="O19" s="387" t="str">
        <f>IF(มีค!AK18="","",มีค!AK18)</f>
        <v/>
      </c>
      <c r="P19" s="163" t="str">
        <f t="shared" si="0"/>
        <v/>
      </c>
      <c r="Q19" s="163" t="str">
        <f t="shared" si="1"/>
        <v/>
      </c>
      <c r="R19" s="163" t="str">
        <f t="shared" si="2"/>
        <v/>
      </c>
      <c r="S19" s="388" t="str">
        <f>IF(D19="","",SUM(พค!AM18,มิย!AM18,กค!AM18,สค!AM18,กย!AM18,ตค!AM18,พย!AM18,ธค!AM18,มค!AM18,กพ!AM18,มีค!AM18))</f>
        <v/>
      </c>
      <c r="T19" s="388" t="str">
        <f>IF(D19="","",SUM(พค!AN18,มิย!AN18,กค!AN18,สค!AN18,กย!AN18,ตค!AN18,พย!AN18,ธค!AN18,มค!AN18,กพ!AN18,มีค!AN18))</f>
        <v/>
      </c>
      <c r="U19" s="388" t="str">
        <f>IF(D19="","",SUM(พค!AO18,มิย!AO18,กค!AO18,สค!AO18,กย!AO18,ตค!AO18,พย!AO18,ธค!AO18,มค!AO18,กพ!AO18,มีค!AO18))</f>
        <v/>
      </c>
      <c r="V19" s="389" t="str">
        <f t="shared" si="3"/>
        <v/>
      </c>
      <c r="W19" s="163" t="str">
        <f t="shared" si="4"/>
        <v/>
      </c>
      <c r="X19" s="390"/>
      <c r="Y19" s="376"/>
    </row>
    <row r="20" spans="2:25" ht="17.100000000000001" customHeight="1">
      <c r="B20" s="376"/>
      <c r="C20" s="354"/>
      <c r="D20" s="385" t="str">
        <f>IF(ข้อมูลนร.2!D17="","",ข้อมูลนร.2!D17)</f>
        <v/>
      </c>
      <c r="E20" s="386" t="str">
        <f>IF(พค!AK19="","",พค!AK19)</f>
        <v/>
      </c>
      <c r="F20" s="387" t="str">
        <f>IF(มิย!AK19="","",มิย!AK19)</f>
        <v/>
      </c>
      <c r="G20" s="387" t="str">
        <f>IF(กค!AK19="","",กค!AK19)</f>
        <v/>
      </c>
      <c r="H20" s="387" t="str">
        <f>IF(สค!AK19="","",สค!AL19)</f>
        <v/>
      </c>
      <c r="I20" s="387" t="str">
        <f>IF(กย!AK19="","",กย!AL19)</f>
        <v/>
      </c>
      <c r="J20" s="387" t="str">
        <f>IF(ตค!AK19="","",ตค!AK19)</f>
        <v/>
      </c>
      <c r="K20" s="387" t="str">
        <f>IF(พย!AK19="","",พย!AK19)</f>
        <v/>
      </c>
      <c r="L20" s="387" t="str">
        <f>IF(ธค!AK19="","",ธค!AK19)</f>
        <v/>
      </c>
      <c r="M20" s="387" t="str">
        <f>IF(มค!AK19="","",มค!AK19)</f>
        <v/>
      </c>
      <c r="N20" s="387" t="str">
        <f>IF(กพ!AK19="","",กพ!AK19)</f>
        <v/>
      </c>
      <c r="O20" s="387" t="str">
        <f>IF(มีค!AK19="","",มีค!AK19)</f>
        <v/>
      </c>
      <c r="P20" s="163" t="str">
        <f t="shared" si="0"/>
        <v/>
      </c>
      <c r="Q20" s="163" t="str">
        <f t="shared" si="1"/>
        <v/>
      </c>
      <c r="R20" s="163" t="str">
        <f t="shared" si="2"/>
        <v/>
      </c>
      <c r="S20" s="388" t="str">
        <f>IF(D20="","",SUM(พค!AM19,มิย!AM19,กค!AM19,สค!AM19,กย!AM19,ตค!AM19,พย!AM19,ธค!AM19,มค!AM19,กพ!AM19,มีค!AM19))</f>
        <v/>
      </c>
      <c r="T20" s="388" t="str">
        <f>IF(D20="","",SUM(พค!AN19,มิย!AN19,กค!AN19,สค!AN19,กย!AN19,ตค!AN19,พย!AN19,ธค!AN19,มค!AN19,กพ!AN19,มีค!AN19))</f>
        <v/>
      </c>
      <c r="U20" s="388" t="str">
        <f>IF(D20="","",SUM(พค!AO19,มิย!AO19,กค!AO19,สค!AO19,กย!AO19,ตค!AO19,พย!AO19,ธค!AO19,มค!AO19,กพ!AO19,มีค!AO19))</f>
        <v/>
      </c>
      <c r="V20" s="389" t="str">
        <f t="shared" si="3"/>
        <v/>
      </c>
      <c r="W20" s="163" t="str">
        <f t="shared" si="4"/>
        <v/>
      </c>
      <c r="X20" s="390"/>
      <c r="Y20" s="376"/>
    </row>
    <row r="21" spans="2:25" ht="17.100000000000001" customHeight="1">
      <c r="B21" s="376"/>
      <c r="C21" s="354"/>
      <c r="D21" s="385" t="str">
        <f>IF(ข้อมูลนร.2!D18="","",ข้อมูลนร.2!D18)</f>
        <v/>
      </c>
      <c r="E21" s="386" t="str">
        <f>IF(พค!AK20="","",พค!AK20)</f>
        <v/>
      </c>
      <c r="F21" s="387" t="str">
        <f>IF(มิย!AK20="","",มิย!AK20)</f>
        <v/>
      </c>
      <c r="G21" s="387" t="str">
        <f>IF(กค!AK20="","",กค!AK20)</f>
        <v/>
      </c>
      <c r="H21" s="387" t="str">
        <f>IF(สค!AK20="","",สค!AL20)</f>
        <v/>
      </c>
      <c r="I21" s="387" t="str">
        <f>IF(กย!AK20="","",กย!AL20)</f>
        <v/>
      </c>
      <c r="J21" s="387" t="str">
        <f>IF(ตค!AK20="","",ตค!AK20)</f>
        <v/>
      </c>
      <c r="K21" s="387" t="str">
        <f>IF(พย!AK20="","",พย!AK20)</f>
        <v/>
      </c>
      <c r="L21" s="387" t="str">
        <f>IF(ธค!AK20="","",ธค!AK20)</f>
        <v/>
      </c>
      <c r="M21" s="387" t="str">
        <f>IF(มค!AK20="","",มค!AK20)</f>
        <v/>
      </c>
      <c r="N21" s="387" t="str">
        <f>IF(กพ!AK20="","",กพ!AK20)</f>
        <v/>
      </c>
      <c r="O21" s="387" t="str">
        <f>IF(มีค!AK20="","",มีค!AK20)</f>
        <v/>
      </c>
      <c r="P21" s="163" t="str">
        <f t="shared" si="0"/>
        <v/>
      </c>
      <c r="Q21" s="163" t="str">
        <f t="shared" si="1"/>
        <v/>
      </c>
      <c r="R21" s="163" t="str">
        <f t="shared" si="2"/>
        <v/>
      </c>
      <c r="S21" s="388" t="str">
        <f>IF(D21="","",SUM(พค!AM20,มิย!AM20,กค!AM20,สค!AM20,กย!AM20,ตค!AM20,พย!AM20,ธค!AM20,มค!AM20,กพ!AM20,มีค!AM20))</f>
        <v/>
      </c>
      <c r="T21" s="388" t="str">
        <f>IF(D21="","",SUM(พค!AN20,มิย!AN20,กค!AN20,สค!AN20,กย!AN20,ตค!AN20,พย!AN20,ธค!AN20,มค!AN20,กพ!AN20,มีค!AN20))</f>
        <v/>
      </c>
      <c r="U21" s="388" t="str">
        <f>IF(D21="","",SUM(พค!AO20,มิย!AO20,กค!AO20,สค!AO20,กย!AO20,ตค!AO20,พย!AO20,ธค!AO20,มค!AO20,กพ!AO20,มีค!AO20))</f>
        <v/>
      </c>
      <c r="V21" s="389" t="str">
        <f t="shared" si="3"/>
        <v/>
      </c>
      <c r="W21" s="163" t="str">
        <f t="shared" si="4"/>
        <v/>
      </c>
      <c r="X21" s="390"/>
      <c r="Y21" s="376"/>
    </row>
    <row r="22" spans="2:25" ht="17.100000000000001" customHeight="1">
      <c r="B22" s="376"/>
      <c r="C22" s="354"/>
      <c r="D22" s="385" t="str">
        <f>IF(ข้อมูลนร.2!D19="","",ข้อมูลนร.2!D19)</f>
        <v/>
      </c>
      <c r="E22" s="386" t="str">
        <f>IF(พค!AK21="","",พค!AK21)</f>
        <v/>
      </c>
      <c r="F22" s="387" t="str">
        <f>IF(มิย!AK21="","",มิย!AK21)</f>
        <v/>
      </c>
      <c r="G22" s="387" t="str">
        <f>IF(กค!AK21="","",กค!AK21)</f>
        <v/>
      </c>
      <c r="H22" s="387" t="str">
        <f>IF(สค!AK21="","",สค!AL21)</f>
        <v/>
      </c>
      <c r="I22" s="387" t="str">
        <f>IF(กย!AK21="","",กย!AL21)</f>
        <v/>
      </c>
      <c r="J22" s="387" t="str">
        <f>IF(ตค!AK21="","",ตค!AK21)</f>
        <v/>
      </c>
      <c r="K22" s="387" t="str">
        <f>IF(พย!AK21="","",พย!AK21)</f>
        <v/>
      </c>
      <c r="L22" s="387" t="str">
        <f>IF(ธค!AK21="","",ธค!AK21)</f>
        <v/>
      </c>
      <c r="M22" s="387" t="str">
        <f>IF(มค!AK21="","",มค!AK21)</f>
        <v/>
      </c>
      <c r="N22" s="387" t="str">
        <f>IF(กพ!AK21="","",กพ!AK21)</f>
        <v/>
      </c>
      <c r="O22" s="387" t="str">
        <f>IF(มีค!AK21="","",มีค!AK21)</f>
        <v/>
      </c>
      <c r="P22" s="163" t="str">
        <f t="shared" si="0"/>
        <v/>
      </c>
      <c r="Q22" s="163" t="str">
        <f t="shared" si="1"/>
        <v/>
      </c>
      <c r="R22" s="163" t="str">
        <f t="shared" si="2"/>
        <v/>
      </c>
      <c r="S22" s="388" t="str">
        <f>IF(D22="","",SUM(พค!AM21,มิย!AM21,กค!AM21,สค!AM21,กย!AM21,ตค!AM21,พย!AM21,ธค!AM21,มค!AM21,กพ!AM21,มีค!AM21))</f>
        <v/>
      </c>
      <c r="T22" s="388" t="str">
        <f>IF(D22="","",SUM(พค!AN21,มิย!AN21,กค!AN21,สค!AN21,กย!AN21,ตค!AN21,พย!AN21,ธค!AN21,มค!AN21,กพ!AN21,มีค!AN21))</f>
        <v/>
      </c>
      <c r="U22" s="388" t="str">
        <f>IF(D22="","",SUM(พค!AO21,มิย!AO21,กค!AO21,สค!AO21,กย!AO21,ตค!AO21,พย!AO21,ธค!AO21,มค!AO21,กพ!AO21,มีค!AO21))</f>
        <v/>
      </c>
      <c r="V22" s="389" t="str">
        <f t="shared" si="3"/>
        <v/>
      </c>
      <c r="W22" s="163" t="str">
        <f t="shared" si="4"/>
        <v/>
      </c>
      <c r="X22" s="390"/>
      <c r="Y22" s="376"/>
    </row>
    <row r="23" spans="2:25" ht="17.100000000000001" customHeight="1">
      <c r="B23" s="376"/>
      <c r="C23" s="354"/>
      <c r="D23" s="385" t="str">
        <f>IF(ข้อมูลนร.2!D20="","",ข้อมูลนร.2!D20)</f>
        <v/>
      </c>
      <c r="E23" s="386" t="str">
        <f>IF(พค!AK22="","",พค!AK22)</f>
        <v/>
      </c>
      <c r="F23" s="387" t="str">
        <f>IF(มิย!AK22="","",มิย!AK22)</f>
        <v/>
      </c>
      <c r="G23" s="387" t="str">
        <f>IF(กค!AK22="","",กค!AK22)</f>
        <v/>
      </c>
      <c r="H23" s="387" t="str">
        <f>IF(สค!AK22="","",สค!AL22)</f>
        <v/>
      </c>
      <c r="I23" s="387" t="str">
        <f>IF(กย!AK22="","",กย!AL22)</f>
        <v/>
      </c>
      <c r="J23" s="387" t="str">
        <f>IF(ตค!AK22="","",ตค!AK22)</f>
        <v/>
      </c>
      <c r="K23" s="387" t="str">
        <f>IF(พย!AK22="","",พย!AK22)</f>
        <v/>
      </c>
      <c r="L23" s="387" t="str">
        <f>IF(ธค!AK22="","",ธค!AK22)</f>
        <v/>
      </c>
      <c r="M23" s="387" t="str">
        <f>IF(มค!AK22="","",มค!AK22)</f>
        <v/>
      </c>
      <c r="N23" s="387" t="str">
        <f>IF(กพ!AK22="","",กพ!AK22)</f>
        <v/>
      </c>
      <c r="O23" s="387" t="str">
        <f>IF(มีค!AK22="","",มีค!AK22)</f>
        <v/>
      </c>
      <c r="P23" s="163" t="str">
        <f t="shared" si="0"/>
        <v/>
      </c>
      <c r="Q23" s="163" t="str">
        <f t="shared" si="1"/>
        <v/>
      </c>
      <c r="R23" s="163" t="str">
        <f t="shared" si="2"/>
        <v/>
      </c>
      <c r="S23" s="388" t="str">
        <f>IF(D23="","",SUM(พค!AM22,มิย!AM22,กค!AM22,สค!AM22,กย!AM22,ตค!AM22,พย!AM22,ธค!AM22,มค!AM22,กพ!AM22,มีค!AM22))</f>
        <v/>
      </c>
      <c r="T23" s="388" t="str">
        <f>IF(D23="","",SUM(พค!AN22,มิย!AN22,กค!AN22,สค!AN22,กย!AN22,ตค!AN22,พย!AN22,ธค!AN22,มค!AN22,กพ!AN22,มีค!AN22))</f>
        <v/>
      </c>
      <c r="U23" s="388" t="str">
        <f>IF(D23="","",SUM(พค!AO22,มิย!AO22,กค!AO22,สค!AO22,กย!AO22,ตค!AO22,พย!AO22,ธค!AO22,มค!AO22,กพ!AO22,มีค!AO22))</f>
        <v/>
      </c>
      <c r="V23" s="389" t="str">
        <f t="shared" si="3"/>
        <v/>
      </c>
      <c r="W23" s="163" t="str">
        <f t="shared" si="4"/>
        <v/>
      </c>
      <c r="X23" s="390"/>
      <c r="Y23" s="376"/>
    </row>
    <row r="24" spans="2:25" ht="17.100000000000001" customHeight="1">
      <c r="B24" s="376"/>
      <c r="C24" s="354"/>
      <c r="D24" s="385" t="str">
        <f>IF(ข้อมูลนร.2!D21="","",ข้อมูลนร.2!D21)</f>
        <v/>
      </c>
      <c r="E24" s="386" t="str">
        <f>IF(พค!AK23="","",พค!AK23)</f>
        <v/>
      </c>
      <c r="F24" s="387" t="str">
        <f>IF(มิย!AK23="","",มิย!AK23)</f>
        <v/>
      </c>
      <c r="G24" s="387" t="str">
        <f>IF(กค!AK23="","",กค!AK23)</f>
        <v/>
      </c>
      <c r="H24" s="387" t="str">
        <f>IF(สค!AK23="","",สค!AL23)</f>
        <v/>
      </c>
      <c r="I24" s="387" t="str">
        <f>IF(กย!AK23="","",กย!AL23)</f>
        <v/>
      </c>
      <c r="J24" s="387" t="str">
        <f>IF(ตค!AK23="","",ตค!AK23)</f>
        <v/>
      </c>
      <c r="K24" s="387" t="str">
        <f>IF(พย!AK23="","",พย!AK23)</f>
        <v/>
      </c>
      <c r="L24" s="387" t="str">
        <f>IF(ธค!AK23="","",ธค!AK23)</f>
        <v/>
      </c>
      <c r="M24" s="387" t="str">
        <f>IF(มค!AK23="","",มค!AK23)</f>
        <v/>
      </c>
      <c r="N24" s="387" t="str">
        <f>IF(กพ!AK23="","",กพ!AK23)</f>
        <v/>
      </c>
      <c r="O24" s="387" t="str">
        <f>IF(มีค!AK23="","",มีค!AK23)</f>
        <v/>
      </c>
      <c r="P24" s="163" t="str">
        <f t="shared" si="0"/>
        <v/>
      </c>
      <c r="Q24" s="163" t="str">
        <f t="shared" si="1"/>
        <v/>
      </c>
      <c r="R24" s="163" t="str">
        <f t="shared" si="2"/>
        <v/>
      </c>
      <c r="S24" s="388" t="str">
        <f>IF(D24="","",SUM(พค!AM23,มิย!AM23,กค!AM23,สค!AM23,กย!AM23,ตค!AM23,พย!AM23,ธค!AM23,มค!AM23,กพ!AM23,มีค!AM23))</f>
        <v/>
      </c>
      <c r="T24" s="388" t="str">
        <f>IF(D24="","",SUM(พค!AN23,มิย!AN23,กค!AN23,สค!AN23,กย!AN23,ตค!AN23,พย!AN23,ธค!AN23,มค!AN23,กพ!AN23,มีค!AN23))</f>
        <v/>
      </c>
      <c r="U24" s="388" t="str">
        <f>IF(D24="","",SUM(พค!AO23,มิย!AO23,กค!AO23,สค!AO23,กย!AO23,ตค!AO23,พย!AO23,ธค!AO23,มค!AO23,กพ!AO23,มีค!AO23))</f>
        <v/>
      </c>
      <c r="V24" s="389" t="str">
        <f t="shared" si="3"/>
        <v/>
      </c>
      <c r="W24" s="163" t="str">
        <f t="shared" si="4"/>
        <v/>
      </c>
      <c r="X24" s="390"/>
      <c r="Y24" s="376"/>
    </row>
    <row r="25" spans="2:25" ht="17.100000000000001" customHeight="1">
      <c r="B25" s="376"/>
      <c r="C25" s="354"/>
      <c r="D25" s="385" t="str">
        <f>IF(ข้อมูลนร.2!D22="","",ข้อมูลนร.2!D22)</f>
        <v/>
      </c>
      <c r="E25" s="386" t="str">
        <f>IF(พค!AK24="","",พค!AK24)</f>
        <v/>
      </c>
      <c r="F25" s="387" t="str">
        <f>IF(มิย!AK24="","",มิย!AK24)</f>
        <v/>
      </c>
      <c r="G25" s="387" t="str">
        <f>IF(กค!AK24="","",กค!AK24)</f>
        <v/>
      </c>
      <c r="H25" s="387" t="str">
        <f>IF(สค!AK24="","",สค!AL24)</f>
        <v/>
      </c>
      <c r="I25" s="387" t="str">
        <f>IF(กย!AK24="","",กย!AL24)</f>
        <v/>
      </c>
      <c r="J25" s="387" t="str">
        <f>IF(ตค!AK24="","",ตค!AK24)</f>
        <v/>
      </c>
      <c r="K25" s="387" t="str">
        <f>IF(พย!AK24="","",พย!AK24)</f>
        <v/>
      </c>
      <c r="L25" s="387" t="str">
        <f>IF(ธค!AK24="","",ธค!AK24)</f>
        <v/>
      </c>
      <c r="M25" s="387" t="str">
        <f>IF(มค!AK24="","",มค!AK24)</f>
        <v/>
      </c>
      <c r="N25" s="387" t="str">
        <f>IF(กพ!AK24="","",กพ!AK24)</f>
        <v/>
      </c>
      <c r="O25" s="387" t="str">
        <f>IF(มีค!AK24="","",มีค!AK24)</f>
        <v/>
      </c>
      <c r="P25" s="163" t="str">
        <f t="shared" si="0"/>
        <v/>
      </c>
      <c r="Q25" s="163" t="str">
        <f t="shared" si="1"/>
        <v/>
      </c>
      <c r="R25" s="163" t="str">
        <f t="shared" si="2"/>
        <v/>
      </c>
      <c r="S25" s="388" t="str">
        <f>IF(D25="","",SUM(พค!AM24,มิย!AM24,กค!AM24,สค!AM24,กย!AM24,ตค!AM24,พย!AM24,ธค!AM24,มค!AM24,กพ!AM24,มีค!AM24))</f>
        <v/>
      </c>
      <c r="T25" s="388" t="str">
        <f>IF(D25="","",SUM(พค!AN24,มิย!AN24,กค!AN24,สค!AN24,กย!AN24,ตค!AN24,พย!AN24,ธค!AN24,มค!AN24,กพ!AN24,มีค!AN24))</f>
        <v/>
      </c>
      <c r="U25" s="388" t="str">
        <f>IF(D25="","",SUM(พค!AO24,มิย!AO24,กค!AO24,สค!AO24,กย!AO24,ตค!AO24,พย!AO24,ธค!AO24,มค!AO24,กพ!AO24,มีค!AO24))</f>
        <v/>
      </c>
      <c r="V25" s="389" t="str">
        <f t="shared" si="3"/>
        <v/>
      </c>
      <c r="W25" s="163" t="str">
        <f t="shared" si="4"/>
        <v/>
      </c>
      <c r="X25" s="390"/>
      <c r="Y25" s="376"/>
    </row>
    <row r="26" spans="2:25" ht="17.100000000000001" customHeight="1">
      <c r="B26" s="376"/>
      <c r="C26" s="354"/>
      <c r="D26" s="385" t="str">
        <f>IF(ข้อมูลนร.2!D23="","",ข้อมูลนร.2!D23)</f>
        <v/>
      </c>
      <c r="E26" s="386" t="str">
        <f>IF(พค!AK25="","",พค!AK25)</f>
        <v/>
      </c>
      <c r="F26" s="387" t="str">
        <f>IF(มิย!AK25="","",มิย!AK25)</f>
        <v/>
      </c>
      <c r="G26" s="387" t="str">
        <f>IF(กค!AK25="","",กค!AK25)</f>
        <v/>
      </c>
      <c r="H26" s="387" t="str">
        <f>IF(สค!AK25="","",สค!AL25)</f>
        <v/>
      </c>
      <c r="I26" s="387" t="str">
        <f>IF(กย!AK25="","",กย!AL25)</f>
        <v/>
      </c>
      <c r="J26" s="387" t="str">
        <f>IF(ตค!AK25="","",ตค!AK25)</f>
        <v/>
      </c>
      <c r="K26" s="387" t="str">
        <f>IF(พย!AK25="","",พย!AK25)</f>
        <v/>
      </c>
      <c r="L26" s="387" t="str">
        <f>IF(ธค!AK25="","",ธค!AK25)</f>
        <v/>
      </c>
      <c r="M26" s="387" t="str">
        <f>IF(มค!AK25="","",มค!AK25)</f>
        <v/>
      </c>
      <c r="N26" s="387" t="str">
        <f>IF(กพ!AK25="","",กพ!AK25)</f>
        <v/>
      </c>
      <c r="O26" s="387" t="str">
        <f>IF(มีค!AK25="","",มีค!AK25)</f>
        <v/>
      </c>
      <c r="P26" s="163" t="str">
        <f t="shared" si="0"/>
        <v/>
      </c>
      <c r="Q26" s="163" t="str">
        <f t="shared" si="1"/>
        <v/>
      </c>
      <c r="R26" s="163" t="str">
        <f t="shared" si="2"/>
        <v/>
      </c>
      <c r="S26" s="388" t="str">
        <f>IF(D26="","",SUM(พค!AM25,มิย!AM25,กค!AM25,สค!AM25,กย!AM25,ตค!AM25,พย!AM25,ธค!AM25,มค!AM25,กพ!AM25,มีค!AM25))</f>
        <v/>
      </c>
      <c r="T26" s="388" t="str">
        <f>IF(D26="","",SUM(พค!AN25,มิย!AN25,กค!AN25,สค!AN25,กย!AN25,ตค!AN25,พย!AN25,ธค!AN25,มค!AN25,กพ!AN25,มีค!AN25))</f>
        <v/>
      </c>
      <c r="U26" s="388" t="str">
        <f>IF(D26="","",SUM(พค!AO25,มิย!AO25,กค!AO25,สค!AO25,กย!AO25,ตค!AO25,พย!AO25,ธค!AO25,มค!AO25,กพ!AO25,มีค!AO25))</f>
        <v/>
      </c>
      <c r="V26" s="389" t="str">
        <f t="shared" si="3"/>
        <v/>
      </c>
      <c r="W26" s="163" t="str">
        <f t="shared" si="4"/>
        <v/>
      </c>
      <c r="X26" s="390"/>
      <c r="Y26" s="376"/>
    </row>
    <row r="27" spans="2:25" ht="17.100000000000001" customHeight="1">
      <c r="B27" s="376"/>
      <c r="C27" s="354"/>
      <c r="D27" s="385" t="str">
        <f>IF(ข้อมูลนร.2!D24="","",ข้อมูลนร.2!D24)</f>
        <v/>
      </c>
      <c r="E27" s="386" t="str">
        <f>IF(พค!AK26="","",พค!AK26)</f>
        <v/>
      </c>
      <c r="F27" s="387" t="str">
        <f>IF(มิย!AK26="","",มิย!AK26)</f>
        <v/>
      </c>
      <c r="G27" s="387" t="str">
        <f>IF(กค!AK26="","",กค!AK26)</f>
        <v/>
      </c>
      <c r="H27" s="387" t="str">
        <f>IF(สค!AK26="","",สค!AL26)</f>
        <v/>
      </c>
      <c r="I27" s="387" t="str">
        <f>IF(กย!AK26="","",กย!AL26)</f>
        <v/>
      </c>
      <c r="J27" s="387" t="str">
        <f>IF(ตค!AK26="","",ตค!AK26)</f>
        <v/>
      </c>
      <c r="K27" s="387" t="str">
        <f>IF(พย!AK26="","",พย!AK26)</f>
        <v/>
      </c>
      <c r="L27" s="387" t="str">
        <f>IF(ธค!AK26="","",ธค!AK26)</f>
        <v/>
      </c>
      <c r="M27" s="387" t="str">
        <f>IF(มค!AK26="","",มค!AK26)</f>
        <v/>
      </c>
      <c r="N27" s="387" t="str">
        <f>IF(กพ!AK26="","",กพ!AK26)</f>
        <v/>
      </c>
      <c r="O27" s="387" t="str">
        <f>IF(มีค!AK26="","",มีค!AK26)</f>
        <v/>
      </c>
      <c r="P27" s="163" t="str">
        <f t="shared" si="0"/>
        <v/>
      </c>
      <c r="Q27" s="163" t="str">
        <f t="shared" si="1"/>
        <v/>
      </c>
      <c r="R27" s="163" t="str">
        <f t="shared" si="2"/>
        <v/>
      </c>
      <c r="S27" s="388" t="str">
        <f>IF(D27="","",SUM(พค!AM26,มิย!AM26,กค!AM26,สค!AM26,กย!AM26,ตค!AM26,พย!AM26,ธค!AM26,มค!AM26,กพ!AM26,มีค!AM26))</f>
        <v/>
      </c>
      <c r="T27" s="388" t="str">
        <f>IF(D27="","",SUM(พค!AN26,มิย!AN26,กค!AN26,สค!AN26,กย!AN26,ตค!AN26,พย!AN26,ธค!AN26,มค!AN26,กพ!AN26,มีค!AN26))</f>
        <v/>
      </c>
      <c r="U27" s="388" t="str">
        <f>IF(D27="","",SUM(พค!AO26,มิย!AO26,กค!AO26,สค!AO26,กย!AO26,ตค!AO26,พย!AO26,ธค!AO26,มค!AO26,กพ!AO26,มีค!AO26))</f>
        <v/>
      </c>
      <c r="V27" s="389" t="str">
        <f t="shared" si="3"/>
        <v/>
      </c>
      <c r="W27" s="163" t="str">
        <f t="shared" si="4"/>
        <v/>
      </c>
      <c r="X27" s="390"/>
      <c r="Y27" s="376"/>
    </row>
    <row r="28" spans="2:25" ht="17.100000000000001" customHeight="1">
      <c r="B28" s="376"/>
      <c r="C28" s="354"/>
      <c r="D28" s="385" t="str">
        <f>IF(ข้อมูลนร.2!D25="","",ข้อมูลนร.2!D25)</f>
        <v/>
      </c>
      <c r="E28" s="386" t="str">
        <f>IF(พค!AK27="","",พค!AK27)</f>
        <v/>
      </c>
      <c r="F28" s="387" t="str">
        <f>IF(มิย!AK27="","",มิย!AK27)</f>
        <v/>
      </c>
      <c r="G28" s="387" t="str">
        <f>IF(กค!AK27="","",กค!AK27)</f>
        <v/>
      </c>
      <c r="H28" s="387" t="str">
        <f>IF(สค!AK27="","",สค!AL27)</f>
        <v/>
      </c>
      <c r="I28" s="387" t="str">
        <f>IF(กย!AK27="","",กย!AL27)</f>
        <v/>
      </c>
      <c r="J28" s="387" t="str">
        <f>IF(ตค!AK27="","",ตค!AK27)</f>
        <v/>
      </c>
      <c r="K28" s="387" t="str">
        <f>IF(พย!AK27="","",พย!AK27)</f>
        <v/>
      </c>
      <c r="L28" s="387" t="str">
        <f>IF(ธค!AK27="","",ธค!AK27)</f>
        <v/>
      </c>
      <c r="M28" s="387" t="str">
        <f>IF(มค!AK27="","",มค!AK27)</f>
        <v/>
      </c>
      <c r="N28" s="387" t="str">
        <f>IF(กพ!AK27="","",กพ!AK27)</f>
        <v/>
      </c>
      <c r="O28" s="387" t="str">
        <f>IF(มีค!AK27="","",มีค!AK27)</f>
        <v/>
      </c>
      <c r="P28" s="163" t="str">
        <f t="shared" si="0"/>
        <v/>
      </c>
      <c r="Q28" s="163" t="str">
        <f t="shared" si="1"/>
        <v/>
      </c>
      <c r="R28" s="163" t="str">
        <f t="shared" si="2"/>
        <v/>
      </c>
      <c r="S28" s="388" t="str">
        <f>IF(D28="","",SUM(พค!AM27,มิย!AM27,กค!AM27,สค!AM27,กย!AM27,ตค!AM27,พย!AM27,ธค!AM27,มค!AM27,กพ!AM27,มีค!AM27))</f>
        <v/>
      </c>
      <c r="T28" s="388" t="str">
        <f>IF(D28="","",SUM(พค!AN27,มิย!AN27,กค!AN27,สค!AN27,กย!AN27,ตค!AN27,พย!AN27,ธค!AN27,มค!AN27,กพ!AN27,มีค!AN27))</f>
        <v/>
      </c>
      <c r="U28" s="388" t="str">
        <f>IF(D28="","",SUM(พค!AO27,มิย!AO27,กค!AO27,สค!AO27,กย!AO27,ตค!AO27,พย!AO27,ธค!AO27,มค!AO27,กพ!AO27,มีค!AO27))</f>
        <v/>
      </c>
      <c r="V28" s="389" t="str">
        <f t="shared" si="3"/>
        <v/>
      </c>
      <c r="W28" s="163" t="str">
        <f t="shared" si="4"/>
        <v/>
      </c>
      <c r="X28" s="390"/>
      <c r="Y28" s="376"/>
    </row>
    <row r="29" spans="2:25" ht="17.100000000000001" customHeight="1">
      <c r="B29" s="376"/>
      <c r="C29" s="354"/>
      <c r="D29" s="385" t="str">
        <f>IF(ข้อมูลนร.2!D26="","",ข้อมูลนร.2!D26)</f>
        <v/>
      </c>
      <c r="E29" s="386" t="str">
        <f>IF(พค!AK28="","",พค!AK28)</f>
        <v/>
      </c>
      <c r="F29" s="387" t="str">
        <f>IF(มิย!AK28="","",มิย!AK28)</f>
        <v/>
      </c>
      <c r="G29" s="387" t="str">
        <f>IF(กค!AK28="","",กค!AK28)</f>
        <v/>
      </c>
      <c r="H29" s="387" t="str">
        <f>IF(สค!AK28="","",สค!AL28)</f>
        <v/>
      </c>
      <c r="I29" s="387" t="str">
        <f>IF(กย!AK28="","",กย!AL28)</f>
        <v/>
      </c>
      <c r="J29" s="387" t="str">
        <f>IF(ตค!AK28="","",ตค!AK28)</f>
        <v/>
      </c>
      <c r="K29" s="387" t="str">
        <f>IF(พย!AK28="","",พย!AK28)</f>
        <v/>
      </c>
      <c r="L29" s="387" t="str">
        <f>IF(ธค!AK28="","",ธค!AK28)</f>
        <v/>
      </c>
      <c r="M29" s="387" t="str">
        <f>IF(มค!AK28="","",มค!AK28)</f>
        <v/>
      </c>
      <c r="N29" s="387" t="str">
        <f>IF(กพ!AK28="","",กพ!AK28)</f>
        <v/>
      </c>
      <c r="O29" s="387" t="str">
        <f>IF(มีค!AK28="","",มีค!AK28)</f>
        <v/>
      </c>
      <c r="P29" s="163" t="str">
        <f t="shared" si="0"/>
        <v/>
      </c>
      <c r="Q29" s="163" t="str">
        <f t="shared" si="1"/>
        <v/>
      </c>
      <c r="R29" s="163" t="str">
        <f t="shared" si="2"/>
        <v/>
      </c>
      <c r="S29" s="388" t="str">
        <f>IF(D29="","",SUM(พค!AM28,มิย!AM28,กค!AM28,สค!AM28,กย!AM28,ตค!AM28,พย!AM28,ธค!AM28,มค!AM28,กพ!AM28,มีค!AM28))</f>
        <v/>
      </c>
      <c r="T29" s="388" t="str">
        <f>IF(D29="","",SUM(พค!AN28,มิย!AN28,กค!AN28,สค!AN28,กย!AN28,ตค!AN28,พย!AN28,ธค!AN28,มค!AN28,กพ!AN28,มีค!AN28))</f>
        <v/>
      </c>
      <c r="U29" s="388" t="str">
        <f>IF(D29="","",SUM(พค!AO28,มิย!AO28,กค!AO28,สค!AO28,กย!AO28,ตค!AO28,พย!AO28,ธค!AO28,มค!AO28,กพ!AO28,มีค!AO28))</f>
        <v/>
      </c>
      <c r="V29" s="389" t="str">
        <f t="shared" si="3"/>
        <v/>
      </c>
      <c r="W29" s="163" t="str">
        <f t="shared" si="4"/>
        <v/>
      </c>
      <c r="X29" s="390"/>
      <c r="Y29" s="376"/>
    </row>
    <row r="30" spans="2:25" ht="17.100000000000001" customHeight="1">
      <c r="B30" s="376"/>
      <c r="C30" s="354"/>
      <c r="D30" s="385" t="str">
        <f>IF(ข้อมูลนร.2!D27="","",ข้อมูลนร.2!D27)</f>
        <v/>
      </c>
      <c r="E30" s="386" t="str">
        <f>IF(พค!AK29="","",พค!AK29)</f>
        <v/>
      </c>
      <c r="F30" s="387" t="str">
        <f>IF(มิย!AK29="","",มิย!AK29)</f>
        <v/>
      </c>
      <c r="G30" s="387" t="str">
        <f>IF(กค!AK29="","",กค!AK29)</f>
        <v/>
      </c>
      <c r="H30" s="387" t="str">
        <f>IF(สค!AK29="","",สค!AL29)</f>
        <v/>
      </c>
      <c r="I30" s="387" t="str">
        <f>IF(กย!AK29="","",กย!AL29)</f>
        <v/>
      </c>
      <c r="J30" s="387" t="str">
        <f>IF(ตค!AK29="","",ตค!AK29)</f>
        <v/>
      </c>
      <c r="K30" s="387" t="str">
        <f>IF(พย!AK29="","",พย!AK29)</f>
        <v/>
      </c>
      <c r="L30" s="387" t="str">
        <f>IF(ธค!AK29="","",ธค!AK29)</f>
        <v/>
      </c>
      <c r="M30" s="387" t="str">
        <f>IF(มค!AK29="","",มค!AK29)</f>
        <v/>
      </c>
      <c r="N30" s="387" t="str">
        <f>IF(กพ!AK29="","",กพ!AK29)</f>
        <v/>
      </c>
      <c r="O30" s="387" t="str">
        <f>IF(มีค!AK29="","",มีค!AK29)</f>
        <v/>
      </c>
      <c r="P30" s="163" t="str">
        <f t="shared" si="0"/>
        <v/>
      </c>
      <c r="Q30" s="163" t="str">
        <f t="shared" si="1"/>
        <v/>
      </c>
      <c r="R30" s="163" t="str">
        <f t="shared" si="2"/>
        <v/>
      </c>
      <c r="S30" s="388" t="str">
        <f>IF(D30="","",SUM(พค!AM29,มิย!AM29,กค!AM29,สค!AM29,กย!AM29,ตค!AM29,พย!AM29,ธค!AM29,มค!AM29,กพ!AM29,มีค!AM29))</f>
        <v/>
      </c>
      <c r="T30" s="388" t="str">
        <f>IF(D30="","",SUM(พค!AN29,มิย!AN29,กค!AN29,สค!AN29,กย!AN29,ตค!AN29,พย!AN29,ธค!AN29,มค!AN29,กพ!AN29,มีค!AN29))</f>
        <v/>
      </c>
      <c r="U30" s="388" t="str">
        <f>IF(D30="","",SUM(พค!AO29,มิย!AO29,กค!AO29,สค!AO29,กย!AO29,ตค!AO29,พย!AO29,ธค!AO29,มค!AO29,กพ!AO29,มีค!AO29))</f>
        <v/>
      </c>
      <c r="V30" s="389" t="str">
        <f t="shared" si="3"/>
        <v/>
      </c>
      <c r="W30" s="163" t="str">
        <f t="shared" si="4"/>
        <v/>
      </c>
      <c r="X30" s="390"/>
      <c r="Y30" s="376"/>
    </row>
    <row r="31" spans="2:25" ht="17.100000000000001" customHeight="1">
      <c r="B31" s="376"/>
      <c r="C31" s="354"/>
      <c r="D31" s="385" t="str">
        <f>IF(ข้อมูลนร.2!D28="","",ข้อมูลนร.2!D28)</f>
        <v/>
      </c>
      <c r="E31" s="386" t="str">
        <f>IF(พค!AK30="","",พค!AK30)</f>
        <v/>
      </c>
      <c r="F31" s="387" t="str">
        <f>IF(มิย!AK30="","",มิย!AK30)</f>
        <v/>
      </c>
      <c r="G31" s="387" t="str">
        <f>IF(กค!AK30="","",กค!AK30)</f>
        <v/>
      </c>
      <c r="H31" s="387" t="str">
        <f>IF(สค!AK30="","",สค!AL30)</f>
        <v/>
      </c>
      <c r="I31" s="387" t="str">
        <f>IF(กย!AK30="","",กย!AL30)</f>
        <v/>
      </c>
      <c r="J31" s="387" t="str">
        <f>IF(ตค!AK30="","",ตค!AK30)</f>
        <v/>
      </c>
      <c r="K31" s="387" t="str">
        <f>IF(พย!AK30="","",พย!AK30)</f>
        <v/>
      </c>
      <c r="L31" s="387" t="str">
        <f>IF(ธค!AK30="","",ธค!AK30)</f>
        <v/>
      </c>
      <c r="M31" s="387" t="str">
        <f>IF(มค!AK30="","",มค!AK30)</f>
        <v/>
      </c>
      <c r="N31" s="387" t="str">
        <f>IF(กพ!AK30="","",กพ!AK30)</f>
        <v/>
      </c>
      <c r="O31" s="387" t="str">
        <f>IF(มีค!AK30="","",มีค!AK30)</f>
        <v/>
      </c>
      <c r="P31" s="163" t="str">
        <f t="shared" si="0"/>
        <v/>
      </c>
      <c r="Q31" s="163" t="str">
        <f t="shared" si="1"/>
        <v/>
      </c>
      <c r="R31" s="163" t="str">
        <f t="shared" si="2"/>
        <v/>
      </c>
      <c r="S31" s="388" t="str">
        <f>IF(D31="","",SUM(พค!AM30,มิย!AM30,กค!AM30,สค!AM30,กย!AM30,ตค!AM30,พย!AM30,ธค!AM30,มค!AM30,กพ!AM30,มีค!AM30))</f>
        <v/>
      </c>
      <c r="T31" s="388" t="str">
        <f>IF(D31="","",SUM(พค!AN30,มิย!AN30,กค!AN30,สค!AN30,กย!AN30,ตค!AN30,พย!AN30,ธค!AN30,มค!AN30,กพ!AN30,มีค!AN30))</f>
        <v/>
      </c>
      <c r="U31" s="388" t="str">
        <f>IF(D31="","",SUM(พค!AO30,มิย!AO30,กค!AO30,สค!AO30,กย!AO30,ตค!AO30,พย!AO30,ธค!AO30,มค!AO30,กพ!AO30,มีค!AO30))</f>
        <v/>
      </c>
      <c r="V31" s="389" t="str">
        <f t="shared" si="3"/>
        <v/>
      </c>
      <c r="W31" s="163" t="str">
        <f t="shared" si="4"/>
        <v/>
      </c>
      <c r="X31" s="390"/>
      <c r="Y31" s="376"/>
    </row>
    <row r="32" spans="2:25" ht="17.100000000000001" customHeight="1">
      <c r="B32" s="376"/>
      <c r="C32" s="354"/>
      <c r="D32" s="385" t="str">
        <f>IF(ข้อมูลนร.2!D29="","",ข้อมูลนร.2!D29)</f>
        <v/>
      </c>
      <c r="E32" s="386" t="str">
        <f>IF(พค!AK31="","",พค!AK31)</f>
        <v/>
      </c>
      <c r="F32" s="387" t="str">
        <f>IF(มิย!AK31="","",มิย!AK31)</f>
        <v/>
      </c>
      <c r="G32" s="387" t="str">
        <f>IF(กค!AK31="","",กค!AK31)</f>
        <v/>
      </c>
      <c r="H32" s="387" t="str">
        <f>IF(สค!AK31="","",สค!AL31)</f>
        <v/>
      </c>
      <c r="I32" s="387" t="str">
        <f>IF(กย!AK31="","",กย!AL31)</f>
        <v/>
      </c>
      <c r="J32" s="387" t="str">
        <f>IF(ตค!AK31="","",ตค!AK31)</f>
        <v/>
      </c>
      <c r="K32" s="387" t="str">
        <f>IF(พย!AK31="","",พย!AK31)</f>
        <v/>
      </c>
      <c r="L32" s="387" t="str">
        <f>IF(ธค!AK31="","",ธค!AK31)</f>
        <v/>
      </c>
      <c r="M32" s="387" t="str">
        <f>IF(มค!AK31="","",มค!AK31)</f>
        <v/>
      </c>
      <c r="N32" s="387" t="str">
        <f>IF(กพ!AK31="","",กพ!AK31)</f>
        <v/>
      </c>
      <c r="O32" s="387" t="str">
        <f>IF(มีค!AK31="","",มีค!AK31)</f>
        <v/>
      </c>
      <c r="P32" s="163" t="str">
        <f t="shared" si="0"/>
        <v/>
      </c>
      <c r="Q32" s="163" t="str">
        <f t="shared" si="1"/>
        <v/>
      </c>
      <c r="R32" s="163" t="str">
        <f t="shared" si="2"/>
        <v/>
      </c>
      <c r="S32" s="388" t="str">
        <f>IF(D32="","",SUM(พค!AM31,มิย!AM31,กค!AM31,สค!AM31,กย!AM31,ตค!AM31,พย!AM31,ธค!AM31,มค!AM31,กพ!AM31,มีค!AM31))</f>
        <v/>
      </c>
      <c r="T32" s="388" t="str">
        <f>IF(D32="","",SUM(พค!AN31,มิย!AN31,กค!AN31,สค!AN31,กย!AN31,ตค!AN31,พย!AN31,ธค!AN31,มค!AN31,กพ!AN31,มีค!AN31))</f>
        <v/>
      </c>
      <c r="U32" s="388" t="str">
        <f>IF(D32="","",SUM(พค!AO31,มิย!AO31,กค!AO31,สค!AO31,กย!AO31,ตค!AO31,พย!AO31,ธค!AO31,มค!AO31,กพ!AO31,มีค!AO31))</f>
        <v/>
      </c>
      <c r="V32" s="389" t="str">
        <f t="shared" si="3"/>
        <v/>
      </c>
      <c r="W32" s="163" t="str">
        <f t="shared" si="4"/>
        <v/>
      </c>
      <c r="X32" s="390"/>
      <c r="Y32" s="376"/>
    </row>
    <row r="33" spans="2:25" ht="17.100000000000001" customHeight="1">
      <c r="B33" s="376"/>
      <c r="C33" s="354"/>
      <c r="D33" s="385" t="str">
        <f>IF(ข้อมูลนร.2!D30="","",ข้อมูลนร.2!D30)</f>
        <v/>
      </c>
      <c r="E33" s="386" t="str">
        <f>IF(พค!AK32="","",พค!AK32)</f>
        <v/>
      </c>
      <c r="F33" s="387" t="str">
        <f>IF(มิย!AK32="","",มิย!AK32)</f>
        <v/>
      </c>
      <c r="G33" s="387" t="str">
        <f>IF(กค!AK32="","",กค!AK32)</f>
        <v/>
      </c>
      <c r="H33" s="387" t="str">
        <f>IF(สค!AK32="","",สค!AL32)</f>
        <v/>
      </c>
      <c r="I33" s="387" t="str">
        <f>IF(กย!AK32="","",กย!AL32)</f>
        <v/>
      </c>
      <c r="J33" s="387" t="str">
        <f>IF(ตค!AK32="","",ตค!AK32)</f>
        <v/>
      </c>
      <c r="K33" s="387" t="str">
        <f>IF(พย!AK32="","",พย!AK32)</f>
        <v/>
      </c>
      <c r="L33" s="387" t="str">
        <f>IF(ธค!AK32="","",ธค!AK32)</f>
        <v/>
      </c>
      <c r="M33" s="387" t="str">
        <f>IF(มค!AK32="","",มค!AK32)</f>
        <v/>
      </c>
      <c r="N33" s="387" t="str">
        <f>IF(กพ!AK32="","",กพ!AK32)</f>
        <v/>
      </c>
      <c r="O33" s="387" t="str">
        <f>IF(มีค!AK32="","",มีค!AK32)</f>
        <v/>
      </c>
      <c r="P33" s="163" t="str">
        <f t="shared" si="0"/>
        <v/>
      </c>
      <c r="Q33" s="163" t="str">
        <f t="shared" si="1"/>
        <v/>
      </c>
      <c r="R33" s="163" t="str">
        <f t="shared" si="2"/>
        <v/>
      </c>
      <c r="S33" s="388" t="str">
        <f>IF(D33="","",SUM(พค!AM32,มิย!AM32,กค!AM32,สค!AM32,กย!AM32,ตค!AM32,พย!AM32,ธค!AM32,มค!AM32,กพ!AM32,มีค!AM32))</f>
        <v/>
      </c>
      <c r="T33" s="388" t="str">
        <f>IF(D33="","",SUM(พค!AN32,มิย!AN32,กค!AN32,สค!AN32,กย!AN32,ตค!AN32,พย!AN32,ธค!AN32,มค!AN32,กพ!AN32,มีค!AN32))</f>
        <v/>
      </c>
      <c r="U33" s="388" t="str">
        <f>IF(D33="","",SUM(พค!AO32,มิย!AO32,กค!AO32,สค!AO32,กย!AO32,ตค!AO32,พย!AO32,ธค!AO32,มค!AO32,กพ!AO32,มีค!AO32))</f>
        <v/>
      </c>
      <c r="V33" s="389" t="str">
        <f t="shared" si="3"/>
        <v/>
      </c>
      <c r="W33" s="163" t="str">
        <f t="shared" si="4"/>
        <v/>
      </c>
      <c r="X33" s="390"/>
      <c r="Y33" s="376"/>
    </row>
    <row r="34" spans="2:25" ht="17.100000000000001" customHeight="1">
      <c r="B34" s="376"/>
      <c r="C34" s="354"/>
      <c r="D34" s="385" t="str">
        <f>IF(ข้อมูลนร.2!D31="","",ข้อมูลนร.2!D31)</f>
        <v/>
      </c>
      <c r="E34" s="386" t="str">
        <f>IF(พค!AK33="","",พค!AK33)</f>
        <v/>
      </c>
      <c r="F34" s="387" t="str">
        <f>IF(มิย!AK33="","",มิย!AK33)</f>
        <v/>
      </c>
      <c r="G34" s="387" t="str">
        <f>IF(กค!AK33="","",กค!AK33)</f>
        <v/>
      </c>
      <c r="H34" s="387" t="str">
        <f>IF(สค!AK33="","",สค!AL33)</f>
        <v/>
      </c>
      <c r="I34" s="387" t="str">
        <f>IF(กย!AK33="","",กย!AL33)</f>
        <v/>
      </c>
      <c r="J34" s="387" t="str">
        <f>IF(ตค!AK33="","",ตค!AK33)</f>
        <v/>
      </c>
      <c r="K34" s="387" t="str">
        <f>IF(พย!AK33="","",พย!AK33)</f>
        <v/>
      </c>
      <c r="L34" s="387" t="str">
        <f>IF(ธค!AK33="","",ธค!AK33)</f>
        <v/>
      </c>
      <c r="M34" s="387" t="str">
        <f>IF(มค!AK33="","",มค!AK33)</f>
        <v/>
      </c>
      <c r="N34" s="387" t="str">
        <f>IF(กพ!AK33="","",กพ!AK33)</f>
        <v/>
      </c>
      <c r="O34" s="387" t="str">
        <f>IF(มีค!AK33="","",มีค!AK33)</f>
        <v/>
      </c>
      <c r="P34" s="163" t="str">
        <f t="shared" si="0"/>
        <v/>
      </c>
      <c r="Q34" s="163" t="str">
        <f t="shared" si="1"/>
        <v/>
      </c>
      <c r="R34" s="163" t="str">
        <f t="shared" si="2"/>
        <v/>
      </c>
      <c r="S34" s="388" t="str">
        <f>IF(D34="","",SUM(พค!AM33,มิย!AM33,กค!AM33,สค!AM33,กย!AM33,ตค!AM33,พย!AM33,ธค!AM33,มค!AM33,กพ!AM33,มีค!AM33))</f>
        <v/>
      </c>
      <c r="T34" s="388" t="str">
        <f>IF(D34="","",SUM(พค!AN33,มิย!AN33,กค!AN33,สค!AN33,กย!AN33,ตค!AN33,พย!AN33,ธค!AN33,มค!AN33,กพ!AN33,มีค!AN33))</f>
        <v/>
      </c>
      <c r="U34" s="388" t="str">
        <f>IF(D34="","",SUM(พค!AO33,มิย!AO33,กค!AO33,สค!AO33,กย!AO33,ตค!AO33,พย!AO33,ธค!AO33,มค!AO33,กพ!AO33,มีค!AO33))</f>
        <v/>
      </c>
      <c r="V34" s="389" t="str">
        <f t="shared" si="3"/>
        <v/>
      </c>
      <c r="W34" s="163" t="str">
        <f t="shared" si="4"/>
        <v/>
      </c>
      <c r="X34" s="390"/>
      <c r="Y34" s="376"/>
    </row>
    <row r="35" spans="2:25" ht="17.100000000000001" customHeight="1">
      <c r="B35" s="376"/>
      <c r="C35" s="354"/>
      <c r="D35" s="385" t="str">
        <f>IF(ข้อมูลนร.2!D32="","",ข้อมูลนร.2!D32)</f>
        <v/>
      </c>
      <c r="E35" s="386" t="str">
        <f>IF(พค!AK34="","",พค!AK34)</f>
        <v/>
      </c>
      <c r="F35" s="387" t="str">
        <f>IF(มิย!AK34="","",มิย!AK34)</f>
        <v/>
      </c>
      <c r="G35" s="387" t="str">
        <f>IF(กค!AK34="","",กค!AK34)</f>
        <v/>
      </c>
      <c r="H35" s="387" t="str">
        <f>IF(สค!AK34="","",สค!AL34)</f>
        <v/>
      </c>
      <c r="I35" s="387" t="str">
        <f>IF(กย!AK34="","",กย!AL34)</f>
        <v/>
      </c>
      <c r="J35" s="387" t="str">
        <f>IF(ตค!AK34="","",ตค!AK34)</f>
        <v/>
      </c>
      <c r="K35" s="387" t="str">
        <f>IF(พย!AK34="","",พย!AK34)</f>
        <v/>
      </c>
      <c r="L35" s="387" t="str">
        <f>IF(ธค!AK34="","",ธค!AK34)</f>
        <v/>
      </c>
      <c r="M35" s="387" t="str">
        <f>IF(มค!AK34="","",มค!AK34)</f>
        <v/>
      </c>
      <c r="N35" s="387" t="str">
        <f>IF(กพ!AK34="","",กพ!AK34)</f>
        <v/>
      </c>
      <c r="O35" s="387" t="str">
        <f>IF(มีค!AK34="","",มีค!AK34)</f>
        <v/>
      </c>
      <c r="P35" s="163" t="str">
        <f t="shared" si="0"/>
        <v/>
      </c>
      <c r="Q35" s="163" t="str">
        <f t="shared" si="1"/>
        <v/>
      </c>
      <c r="R35" s="163" t="str">
        <f t="shared" si="2"/>
        <v/>
      </c>
      <c r="S35" s="388" t="str">
        <f>IF(D35="","",SUM(พค!AM34,มิย!AM34,กค!AM34,สค!AM34,กย!AM34,ตค!AM34,พย!AM34,ธค!AM34,มค!AM34,กพ!AM34,มีค!AM34))</f>
        <v/>
      </c>
      <c r="T35" s="388" t="str">
        <f>IF(D35="","",SUM(พค!AN34,มิย!AN34,กค!AN34,สค!AN34,กย!AN34,ตค!AN34,พย!AN34,ธค!AN34,มค!AN34,กพ!AN34,มีค!AN34))</f>
        <v/>
      </c>
      <c r="U35" s="388" t="str">
        <f>IF(D35="","",SUM(พค!AO34,มิย!AO34,กค!AO34,สค!AO34,กย!AO34,ตค!AO34,พย!AO34,ธค!AO34,มค!AO34,กพ!AO34,มีค!AO34))</f>
        <v/>
      </c>
      <c r="V35" s="389" t="str">
        <f t="shared" si="3"/>
        <v/>
      </c>
      <c r="W35" s="163" t="str">
        <f t="shared" si="4"/>
        <v/>
      </c>
      <c r="X35" s="390"/>
      <c r="Y35" s="376"/>
    </row>
    <row r="36" spans="2:25" ht="17.100000000000001" customHeight="1">
      <c r="B36" s="376"/>
      <c r="C36" s="354"/>
      <c r="D36" s="385" t="str">
        <f>IF(ข้อมูลนร.2!D33="","",ข้อมูลนร.2!D33)</f>
        <v/>
      </c>
      <c r="E36" s="386" t="str">
        <f>IF(พค!AK35="","",พค!AK35)</f>
        <v/>
      </c>
      <c r="F36" s="387" t="str">
        <f>IF(มิย!AK35="","",มิย!AK35)</f>
        <v/>
      </c>
      <c r="G36" s="387" t="str">
        <f>IF(กค!AK35="","",กค!AK35)</f>
        <v/>
      </c>
      <c r="H36" s="387" t="str">
        <f>IF(สค!AK35="","",สค!AL35)</f>
        <v/>
      </c>
      <c r="I36" s="387" t="str">
        <f>IF(กย!AK35="","",กย!AL35)</f>
        <v/>
      </c>
      <c r="J36" s="387" t="str">
        <f>IF(ตค!AK35="","",ตค!AK35)</f>
        <v/>
      </c>
      <c r="K36" s="387" t="str">
        <f>IF(พย!AK35="","",พย!AK35)</f>
        <v/>
      </c>
      <c r="L36" s="387" t="str">
        <f>IF(ธค!AK35="","",ธค!AK35)</f>
        <v/>
      </c>
      <c r="M36" s="387" t="str">
        <f>IF(มค!AK35="","",มค!AK35)</f>
        <v/>
      </c>
      <c r="N36" s="387" t="str">
        <f>IF(กพ!AK35="","",กพ!AK35)</f>
        <v/>
      </c>
      <c r="O36" s="387" t="str">
        <f>IF(มีค!AK35="","",มีค!AK35)</f>
        <v/>
      </c>
      <c r="P36" s="163" t="str">
        <f t="shared" si="0"/>
        <v/>
      </c>
      <c r="Q36" s="163" t="str">
        <f t="shared" si="1"/>
        <v/>
      </c>
      <c r="R36" s="163" t="str">
        <f t="shared" si="2"/>
        <v/>
      </c>
      <c r="S36" s="388" t="str">
        <f>IF(D36="","",SUM(พค!AM35,มิย!AM35,กค!AM35,สค!AM35,กย!AM35,ตค!AM35,พย!AM35,ธค!AM35,มค!AM35,กพ!AM35,มีค!AM35))</f>
        <v/>
      </c>
      <c r="T36" s="388" t="str">
        <f>IF(D36="","",SUM(พค!AN35,มิย!AN35,กค!AN35,สค!AN35,กย!AN35,ตค!AN35,พย!AN35,ธค!AN35,มค!AN35,กพ!AN35,มีค!AN35))</f>
        <v/>
      </c>
      <c r="U36" s="388" t="str">
        <f>IF(D36="","",SUM(พค!AO35,มิย!AO35,กค!AO35,สค!AO35,กย!AO35,ตค!AO35,พย!AO35,ธค!AO35,มค!AO35,กพ!AO35,มีค!AO35))</f>
        <v/>
      </c>
      <c r="V36" s="389" t="str">
        <f t="shared" si="3"/>
        <v/>
      </c>
      <c r="W36" s="163" t="str">
        <f t="shared" si="4"/>
        <v/>
      </c>
      <c r="X36" s="390"/>
      <c r="Y36" s="376"/>
    </row>
    <row r="37" spans="2:25" ht="17.100000000000001" customHeight="1">
      <c r="B37" s="376"/>
      <c r="C37" s="354"/>
      <c r="D37" s="385" t="str">
        <f>IF(ข้อมูลนร.2!D34="","",ข้อมูลนร.2!D34)</f>
        <v/>
      </c>
      <c r="E37" s="386" t="str">
        <f>IF(พค!AK36="","",พค!AK36)</f>
        <v/>
      </c>
      <c r="F37" s="387" t="str">
        <f>IF(มิย!AK36="","",มิย!AK36)</f>
        <v/>
      </c>
      <c r="G37" s="387" t="str">
        <f>IF(กค!AK36="","",กค!AK36)</f>
        <v/>
      </c>
      <c r="H37" s="387" t="str">
        <f>IF(สค!AK36="","",สค!AL36)</f>
        <v/>
      </c>
      <c r="I37" s="387" t="str">
        <f>IF(กย!AK36="","",กย!AL36)</f>
        <v/>
      </c>
      <c r="J37" s="387" t="str">
        <f>IF(ตค!AK36="","",ตค!AK36)</f>
        <v/>
      </c>
      <c r="K37" s="387" t="str">
        <f>IF(พย!AK36="","",พย!AK36)</f>
        <v/>
      </c>
      <c r="L37" s="387" t="str">
        <f>IF(ธค!AK36="","",ธค!AK36)</f>
        <v/>
      </c>
      <c r="M37" s="387" t="str">
        <f>IF(มค!AK36="","",มค!AK36)</f>
        <v/>
      </c>
      <c r="N37" s="387" t="str">
        <f>IF(กพ!AK36="","",กพ!AK36)</f>
        <v/>
      </c>
      <c r="O37" s="387" t="str">
        <f>IF(มีค!AK36="","",มีค!AK36)</f>
        <v/>
      </c>
      <c r="P37" s="163" t="str">
        <f t="shared" si="0"/>
        <v/>
      </c>
      <c r="Q37" s="163" t="str">
        <f t="shared" si="1"/>
        <v/>
      </c>
      <c r="R37" s="163" t="str">
        <f t="shared" si="2"/>
        <v/>
      </c>
      <c r="S37" s="388" t="str">
        <f>IF(D37="","",SUM(พค!AM36,มิย!AM36,กค!AM36,สค!AM36,กย!AM36,ตค!AM36,พย!AM36,ธค!AM36,มค!AM36,กพ!AM36,มีค!AM36))</f>
        <v/>
      </c>
      <c r="T37" s="388" t="str">
        <f>IF(D37="","",SUM(พค!AN36,มิย!AN36,กค!AN36,สค!AN36,กย!AN36,ตค!AN36,พย!AN36,ธค!AN36,มค!AN36,กพ!AN36,มีค!AN36))</f>
        <v/>
      </c>
      <c r="U37" s="388" t="str">
        <f>IF(D37="","",SUM(พค!AO36,มิย!AO36,กค!AO36,สค!AO36,กย!AO36,ตค!AO36,พย!AO36,ธค!AO36,มค!AO36,กพ!AO36,มีค!AO36))</f>
        <v/>
      </c>
      <c r="V37" s="389" t="str">
        <f t="shared" si="3"/>
        <v/>
      </c>
      <c r="W37" s="163" t="str">
        <f t="shared" si="4"/>
        <v/>
      </c>
      <c r="X37" s="390"/>
      <c r="Y37" s="376"/>
    </row>
    <row r="38" spans="2:25" ht="17.100000000000001" customHeight="1">
      <c r="B38" s="376"/>
      <c r="C38" s="354"/>
      <c r="D38" s="385" t="str">
        <f>IF(ข้อมูลนร.2!D35="","",ข้อมูลนร.2!D35)</f>
        <v/>
      </c>
      <c r="E38" s="386" t="str">
        <f>IF(พค!AK37="","",พค!AK37)</f>
        <v/>
      </c>
      <c r="F38" s="387" t="str">
        <f>IF(มิย!AK37="","",มิย!AK37)</f>
        <v/>
      </c>
      <c r="G38" s="387" t="str">
        <f>IF(กค!AK37="","",กค!AK37)</f>
        <v/>
      </c>
      <c r="H38" s="387" t="str">
        <f>IF(สค!AK37="","",สค!AL37)</f>
        <v/>
      </c>
      <c r="I38" s="387" t="str">
        <f>IF(กย!AK37="","",กย!AL37)</f>
        <v/>
      </c>
      <c r="J38" s="387" t="str">
        <f>IF(ตค!AK37="","",ตค!AK37)</f>
        <v/>
      </c>
      <c r="K38" s="387" t="str">
        <f>IF(พย!AK37="","",พย!AK37)</f>
        <v/>
      </c>
      <c r="L38" s="387" t="str">
        <f>IF(ธค!AK37="","",ธค!AK37)</f>
        <v/>
      </c>
      <c r="M38" s="387" t="str">
        <f>IF(มค!AK37="","",มค!AK37)</f>
        <v/>
      </c>
      <c r="N38" s="387" t="str">
        <f>IF(กพ!AK37="","",กพ!AK37)</f>
        <v/>
      </c>
      <c r="O38" s="387" t="str">
        <f>IF(มีค!AK37="","",มีค!AK37)</f>
        <v/>
      </c>
      <c r="P38" s="163" t="str">
        <f t="shared" si="0"/>
        <v/>
      </c>
      <c r="Q38" s="163" t="str">
        <f t="shared" si="1"/>
        <v/>
      </c>
      <c r="R38" s="163" t="str">
        <f t="shared" si="2"/>
        <v/>
      </c>
      <c r="S38" s="388" t="str">
        <f>IF(D38="","",SUM(พค!AM37,มิย!AM37,กค!AM37,สค!AM37,กย!AM37,ตค!AM37,พย!AM37,ธค!AM37,มค!AM37,กพ!AM37,มีค!AM37))</f>
        <v/>
      </c>
      <c r="T38" s="388" t="str">
        <f>IF(D38="","",SUM(พค!AN37,มิย!AN37,กค!AN37,สค!AN37,กย!AN37,ตค!AN37,พย!AN37,ธค!AN37,มค!AN37,กพ!AN37,มีค!AN37))</f>
        <v/>
      </c>
      <c r="U38" s="388" t="str">
        <f>IF(D38="","",SUM(พค!AO37,มิย!AO37,กค!AO37,สค!AO37,กย!AO37,ตค!AO37,พย!AO37,ธค!AO37,มค!AO37,กพ!AO37,มีค!AO37))</f>
        <v/>
      </c>
      <c r="V38" s="389" t="str">
        <f t="shared" si="3"/>
        <v/>
      </c>
      <c r="W38" s="163" t="str">
        <f t="shared" si="4"/>
        <v/>
      </c>
      <c r="X38" s="390"/>
      <c r="Y38" s="376"/>
    </row>
    <row r="39" spans="2:25" ht="17.100000000000001" customHeight="1">
      <c r="B39" s="376"/>
      <c r="C39" s="354"/>
      <c r="D39" s="385" t="str">
        <f>IF(ข้อมูลนร.2!D36="","",ข้อมูลนร.2!D36)</f>
        <v/>
      </c>
      <c r="E39" s="386" t="str">
        <f>IF(พค!AK38="","",พค!AK38)</f>
        <v/>
      </c>
      <c r="F39" s="387" t="str">
        <f>IF(มิย!AK38="","",มิย!AK38)</f>
        <v/>
      </c>
      <c r="G39" s="387" t="str">
        <f>IF(กค!AK38="","",กค!AK38)</f>
        <v/>
      </c>
      <c r="H39" s="387" t="str">
        <f>IF(สค!AK38="","",สค!AL38)</f>
        <v/>
      </c>
      <c r="I39" s="387" t="str">
        <f>IF(กย!AK38="","",กย!AL38)</f>
        <v/>
      </c>
      <c r="J39" s="387" t="str">
        <f>IF(ตค!AK38="","",ตค!AK38)</f>
        <v/>
      </c>
      <c r="K39" s="387" t="str">
        <f>IF(พย!AK38="","",พย!AK38)</f>
        <v/>
      </c>
      <c r="L39" s="387" t="str">
        <f>IF(ธค!AK38="","",ธค!AK38)</f>
        <v/>
      </c>
      <c r="M39" s="387" t="str">
        <f>IF(มค!AK38="","",มค!AK38)</f>
        <v/>
      </c>
      <c r="N39" s="387" t="str">
        <f>IF(กพ!AK38="","",กพ!AK38)</f>
        <v/>
      </c>
      <c r="O39" s="387" t="str">
        <f>IF(มีค!AK38="","",มีค!AK38)</f>
        <v/>
      </c>
      <c r="P39" s="163" t="str">
        <f t="shared" si="0"/>
        <v/>
      </c>
      <c r="Q39" s="163" t="str">
        <f t="shared" si="1"/>
        <v/>
      </c>
      <c r="R39" s="163" t="str">
        <f t="shared" si="2"/>
        <v/>
      </c>
      <c r="S39" s="388" t="str">
        <f>IF(D39="","",SUM(พค!AM38,มิย!AM38,กค!AM38,สค!AM38,กย!AM38,ตค!AM38,พย!AM38,ธค!AM38,มค!AM38,กพ!AM38,มีค!AM38))</f>
        <v/>
      </c>
      <c r="T39" s="388" t="str">
        <f>IF(D39="","",SUM(พค!AN38,มิย!AN38,กค!AN38,สค!AN38,กย!AN38,ตค!AN38,พย!AN38,ธค!AN38,มค!AN38,กพ!AN38,มีค!AN38))</f>
        <v/>
      </c>
      <c r="U39" s="388" t="str">
        <f>IF(D39="","",SUM(พค!AO38,มิย!AO38,กค!AO38,สค!AO38,กย!AO38,ตค!AO38,พย!AO38,ธค!AO38,มค!AO38,กพ!AO38,มีค!AO38))</f>
        <v/>
      </c>
      <c r="V39" s="389" t="str">
        <f t="shared" si="3"/>
        <v/>
      </c>
      <c r="W39" s="163" t="str">
        <f t="shared" si="4"/>
        <v/>
      </c>
      <c r="X39" s="390"/>
      <c r="Y39" s="376"/>
    </row>
    <row r="40" spans="2:25" ht="17.100000000000001" customHeight="1">
      <c r="B40" s="376"/>
      <c r="C40" s="354"/>
      <c r="D40" s="385" t="str">
        <f>IF(ข้อมูลนร.2!D37="","",ข้อมูลนร.2!D37)</f>
        <v/>
      </c>
      <c r="E40" s="386" t="str">
        <f>IF(พค!AK39="","",พค!AK39)</f>
        <v/>
      </c>
      <c r="F40" s="387" t="str">
        <f>IF(มิย!AK39="","",มิย!AK39)</f>
        <v/>
      </c>
      <c r="G40" s="387" t="str">
        <f>IF(กค!AK39="","",กค!AK39)</f>
        <v/>
      </c>
      <c r="H40" s="387" t="str">
        <f>IF(สค!AK39="","",สค!AL39)</f>
        <v/>
      </c>
      <c r="I40" s="387" t="str">
        <f>IF(กย!AK39="","",กย!AL39)</f>
        <v/>
      </c>
      <c r="J40" s="387" t="str">
        <f>IF(ตค!AK39="","",ตค!AK39)</f>
        <v/>
      </c>
      <c r="K40" s="387" t="str">
        <f>IF(พย!AK39="","",พย!AK39)</f>
        <v/>
      </c>
      <c r="L40" s="387" t="str">
        <f>IF(ธค!AK39="","",ธค!AK39)</f>
        <v/>
      </c>
      <c r="M40" s="387" t="str">
        <f>IF(มค!AK39="","",มค!AK39)</f>
        <v/>
      </c>
      <c r="N40" s="387" t="str">
        <f>IF(กพ!AK39="","",กพ!AK39)</f>
        <v/>
      </c>
      <c r="O40" s="387" t="str">
        <f>IF(มีค!AK39="","",มีค!AK39)</f>
        <v/>
      </c>
      <c r="P40" s="163" t="str">
        <f t="shared" si="0"/>
        <v/>
      </c>
      <c r="Q40" s="163" t="str">
        <f t="shared" si="1"/>
        <v/>
      </c>
      <c r="R40" s="163" t="str">
        <f t="shared" si="2"/>
        <v/>
      </c>
      <c r="S40" s="388" t="str">
        <f>IF(D40="","",SUM(พค!AM39,มิย!AM39,กค!AM39,สค!AM39,กย!AM39,ตค!AM39,พย!AM39,ธค!AM39,มค!AM39,กพ!AM39,มีค!AM39))</f>
        <v/>
      </c>
      <c r="T40" s="388" t="str">
        <f>IF(D40="","",SUM(พค!AN39,มิย!AN39,กค!AN39,สค!AN39,กย!AN39,ตค!AN39,พย!AN39,ธค!AN39,มค!AN39,กพ!AN39,มีค!AN39))</f>
        <v/>
      </c>
      <c r="U40" s="388" t="str">
        <f>IF(D40="","",SUM(พค!AO39,มิย!AO39,กค!AO39,สค!AO39,กย!AO39,ตค!AO39,พย!AO39,ธค!AO39,มค!AO39,กพ!AO39,มีค!AO39))</f>
        <v/>
      </c>
      <c r="V40" s="389" t="str">
        <f t="shared" si="3"/>
        <v/>
      </c>
      <c r="W40" s="163" t="str">
        <f t="shared" si="4"/>
        <v/>
      </c>
      <c r="X40" s="390"/>
      <c r="Y40" s="376"/>
    </row>
    <row r="41" spans="2:25" ht="17.100000000000001" customHeight="1">
      <c r="B41" s="376"/>
      <c r="C41" s="354"/>
      <c r="D41" s="385" t="str">
        <f>IF(ข้อมูลนร.2!D38="","",ข้อมูลนร.2!D38)</f>
        <v/>
      </c>
      <c r="E41" s="386" t="str">
        <f>IF(พค!AK40="","",พค!AK40)</f>
        <v/>
      </c>
      <c r="F41" s="387" t="str">
        <f>IF(มิย!AK40="","",มิย!AK40)</f>
        <v/>
      </c>
      <c r="G41" s="387" t="str">
        <f>IF(กค!AK40="","",กค!AK40)</f>
        <v/>
      </c>
      <c r="H41" s="387" t="str">
        <f>IF(สค!AK40="","",สค!AL40)</f>
        <v/>
      </c>
      <c r="I41" s="387" t="str">
        <f>IF(กย!AK40="","",กย!AL40)</f>
        <v/>
      </c>
      <c r="J41" s="387" t="str">
        <f>IF(ตค!AK40="","",ตค!AK40)</f>
        <v/>
      </c>
      <c r="K41" s="387" t="str">
        <f>IF(พย!AK40="","",พย!AK40)</f>
        <v/>
      </c>
      <c r="L41" s="387" t="str">
        <f>IF(ธค!AK40="","",ธค!AK40)</f>
        <v/>
      </c>
      <c r="M41" s="387" t="str">
        <f>IF(มค!AK40="","",มค!AK40)</f>
        <v/>
      </c>
      <c r="N41" s="387" t="str">
        <f>IF(กพ!AK40="","",กพ!AK40)</f>
        <v/>
      </c>
      <c r="O41" s="387" t="str">
        <f>IF(มีค!AK40="","",มีค!AK40)</f>
        <v/>
      </c>
      <c r="P41" s="163" t="str">
        <f t="shared" si="0"/>
        <v/>
      </c>
      <c r="Q41" s="163" t="str">
        <f t="shared" si="1"/>
        <v/>
      </c>
      <c r="R41" s="163" t="str">
        <f t="shared" si="2"/>
        <v/>
      </c>
      <c r="S41" s="388" t="str">
        <f>IF(D41="","",SUM(พค!AM40,มิย!AM40,กค!AM40,สค!AM40,กย!AM40,ตค!AM40,พย!AM40,ธค!AM40,มค!AM40,กพ!AM40,มีค!AM40))</f>
        <v/>
      </c>
      <c r="T41" s="388" t="str">
        <f>IF(D41="","",SUM(พค!AN40,มิย!AN40,กค!AN40,สค!AN40,กย!AN40,ตค!AN40,พย!AN40,ธค!AN40,มค!AN40,กพ!AN40,มีค!AN40))</f>
        <v/>
      </c>
      <c r="U41" s="388" t="str">
        <f>IF(D41="","",SUM(พค!AO40,มิย!AO40,กค!AO40,สค!AO40,กย!AO40,ตค!AO40,พย!AO40,ธค!AO40,มค!AO40,กพ!AO40,มีค!AO40))</f>
        <v/>
      </c>
      <c r="V41" s="389" t="str">
        <f t="shared" si="3"/>
        <v/>
      </c>
      <c r="W41" s="163" t="str">
        <f t="shared" si="4"/>
        <v/>
      </c>
      <c r="X41" s="390"/>
      <c r="Y41" s="376"/>
    </row>
    <row r="42" spans="2:25" ht="17.100000000000001" customHeight="1">
      <c r="B42" s="376"/>
      <c r="C42" s="354"/>
      <c r="D42" s="385" t="str">
        <f>IF(ข้อมูลนร.2!D39="","",ข้อมูลนร.2!D39)</f>
        <v/>
      </c>
      <c r="E42" s="386" t="str">
        <f>IF(พค!AK41="","",พค!AK41)</f>
        <v/>
      </c>
      <c r="F42" s="387" t="str">
        <f>IF(มิย!AK41="","",มิย!AK41)</f>
        <v/>
      </c>
      <c r="G42" s="387" t="str">
        <f>IF(กค!AK41="","",กค!AK41)</f>
        <v/>
      </c>
      <c r="H42" s="387" t="str">
        <f>IF(สค!AK41="","",สค!AL41)</f>
        <v/>
      </c>
      <c r="I42" s="387" t="str">
        <f>IF(กย!AK41="","",กย!AL41)</f>
        <v/>
      </c>
      <c r="J42" s="387" t="str">
        <f>IF(ตค!AK41="","",ตค!AK41)</f>
        <v/>
      </c>
      <c r="K42" s="387" t="str">
        <f>IF(พย!AK41="","",พย!AK41)</f>
        <v/>
      </c>
      <c r="L42" s="387" t="str">
        <f>IF(ธค!AK41="","",ธค!AK41)</f>
        <v/>
      </c>
      <c r="M42" s="387" t="str">
        <f>IF(มค!AK41="","",มค!AK41)</f>
        <v/>
      </c>
      <c r="N42" s="387" t="str">
        <f>IF(กพ!AK41="","",กพ!AK41)</f>
        <v/>
      </c>
      <c r="O42" s="387" t="str">
        <f>IF(มีค!AK41="","",มีค!AK41)</f>
        <v/>
      </c>
      <c r="P42" s="163" t="str">
        <f t="shared" si="0"/>
        <v/>
      </c>
      <c r="Q42" s="163" t="str">
        <f t="shared" si="1"/>
        <v/>
      </c>
      <c r="R42" s="163" t="str">
        <f t="shared" si="2"/>
        <v/>
      </c>
      <c r="S42" s="388" t="str">
        <f>IF(D42="","",SUM(พค!AM41,มิย!AM41,กค!AM41,สค!AM41,กย!AM41,ตค!AM41,พย!AM41,ธค!AM41,มค!AM41,กพ!AM41,มีค!AM41))</f>
        <v/>
      </c>
      <c r="T42" s="388" t="str">
        <f>IF(D42="","",SUM(พค!AN41,มิย!AN41,กค!AN41,สค!AN41,กย!AN41,ตค!AN41,พย!AN41,ธค!AN41,มค!AN41,กพ!AN41,มีค!AN41))</f>
        <v/>
      </c>
      <c r="U42" s="388" t="str">
        <f>IF(D42="","",SUM(พค!AO41,มิย!AO41,กค!AO41,สค!AO41,กย!AO41,ตค!AO41,พย!AO41,ธค!AO41,มค!AO41,กพ!AO41,มีค!AO41))</f>
        <v/>
      </c>
      <c r="V42" s="389" t="str">
        <f t="shared" si="3"/>
        <v/>
      </c>
      <c r="W42" s="163" t="str">
        <f t="shared" si="4"/>
        <v/>
      </c>
      <c r="X42" s="390"/>
      <c r="Y42" s="376"/>
    </row>
    <row r="43" spans="2:25" ht="17.100000000000001" customHeight="1">
      <c r="B43" s="376"/>
      <c r="C43" s="354"/>
      <c r="D43" s="385" t="str">
        <f>IF(ข้อมูลนร.2!D40="","",ข้อมูลนร.2!D40)</f>
        <v/>
      </c>
      <c r="E43" s="386" t="str">
        <f>IF(พค!AK42="","",พค!AK42)</f>
        <v/>
      </c>
      <c r="F43" s="387" t="str">
        <f>IF(มิย!AK42="","",มิย!AK42)</f>
        <v/>
      </c>
      <c r="G43" s="387" t="str">
        <f>IF(กค!AK42="","",กค!AK42)</f>
        <v/>
      </c>
      <c r="H43" s="387" t="str">
        <f>IF(สค!AK42="","",สค!AL42)</f>
        <v/>
      </c>
      <c r="I43" s="387" t="str">
        <f>IF(กย!AK42="","",กย!AL42)</f>
        <v/>
      </c>
      <c r="J43" s="387" t="str">
        <f>IF(ตค!AK42="","",ตค!AK42)</f>
        <v/>
      </c>
      <c r="K43" s="387" t="str">
        <f>IF(พย!AK42="","",พย!AK42)</f>
        <v/>
      </c>
      <c r="L43" s="387" t="str">
        <f>IF(ธค!AK42="","",ธค!AK42)</f>
        <v/>
      </c>
      <c r="M43" s="387" t="str">
        <f>IF(มค!AK42="","",มค!AK42)</f>
        <v/>
      </c>
      <c r="N43" s="387" t="str">
        <f>IF(กพ!AK42="","",กพ!AK42)</f>
        <v/>
      </c>
      <c r="O43" s="387" t="str">
        <f>IF(มีค!AK42="","",มีค!AK42)</f>
        <v/>
      </c>
      <c r="P43" s="163" t="str">
        <f t="shared" si="0"/>
        <v/>
      </c>
      <c r="Q43" s="163" t="str">
        <f t="shared" si="1"/>
        <v/>
      </c>
      <c r="R43" s="163" t="str">
        <f t="shared" si="2"/>
        <v/>
      </c>
      <c r="S43" s="388" t="str">
        <f>IF(D43="","",SUM(พค!AM42,มิย!AM42,กค!AM42,สค!AM42,กย!AM42,ตค!AM42,พย!AM42,ธค!AM42,มค!AM42,กพ!AM42,มีค!AM42))</f>
        <v/>
      </c>
      <c r="T43" s="388" t="str">
        <f>IF(D43="","",SUM(พค!AN42,มิย!AN42,กค!AN42,สค!AN42,กย!AN42,ตค!AN42,พย!AN42,ธค!AN42,มค!AN42,กพ!AN42,มีค!AN42))</f>
        <v/>
      </c>
      <c r="U43" s="388" t="str">
        <f>IF(D43="","",SUM(พค!AO42,มิย!AO42,กค!AO42,สค!AO42,กย!AO42,ตค!AO42,พย!AO42,ธค!AO42,มค!AO42,กพ!AO42,มีค!AO42))</f>
        <v/>
      </c>
      <c r="V43" s="389" t="str">
        <f t="shared" si="3"/>
        <v/>
      </c>
      <c r="W43" s="163" t="str">
        <f t="shared" si="4"/>
        <v/>
      </c>
      <c r="X43" s="390"/>
      <c r="Y43" s="376"/>
    </row>
    <row r="44" spans="2:25" ht="17.100000000000001" customHeight="1">
      <c r="B44" s="376"/>
      <c r="C44" s="354"/>
      <c r="D44" s="385" t="str">
        <f>IF(ข้อมูลนร.2!D41="","",ข้อมูลนร.2!D41)</f>
        <v/>
      </c>
      <c r="E44" s="386" t="str">
        <f>IF(พค!AK43="","",พค!AK43)</f>
        <v/>
      </c>
      <c r="F44" s="387" t="str">
        <f>IF(มิย!AK43="","",มิย!AK43)</f>
        <v/>
      </c>
      <c r="G44" s="387" t="str">
        <f>IF(กค!AK43="","",กค!AK43)</f>
        <v/>
      </c>
      <c r="H44" s="387" t="str">
        <f>IF(สค!AK43="","",สค!AL43)</f>
        <v/>
      </c>
      <c r="I44" s="387" t="str">
        <f>IF(กย!AK43="","",กย!AL43)</f>
        <v/>
      </c>
      <c r="J44" s="387" t="str">
        <f>IF(ตค!AK43="","",ตค!AK43)</f>
        <v/>
      </c>
      <c r="K44" s="387" t="str">
        <f>IF(พย!AK43="","",พย!AK43)</f>
        <v/>
      </c>
      <c r="L44" s="387" t="str">
        <f>IF(ธค!AK43="","",ธค!AK43)</f>
        <v/>
      </c>
      <c r="M44" s="387" t="str">
        <f>IF(มค!AK43="","",มค!AK43)</f>
        <v/>
      </c>
      <c r="N44" s="387" t="str">
        <f>IF(กพ!AK43="","",กพ!AK43)</f>
        <v/>
      </c>
      <c r="O44" s="387" t="str">
        <f>IF(มีค!AK43="","",มีค!AK43)</f>
        <v/>
      </c>
      <c r="P44" s="163" t="str">
        <f t="shared" si="0"/>
        <v/>
      </c>
      <c r="Q44" s="163" t="str">
        <f t="shared" si="1"/>
        <v/>
      </c>
      <c r="R44" s="163" t="str">
        <f t="shared" si="2"/>
        <v/>
      </c>
      <c r="S44" s="388" t="str">
        <f>IF(D44="","",SUM(พค!AM43,มิย!AM43,กค!AM43,สค!AM43,กย!AM43,ตค!AM43,พย!AM43,ธค!AM43,มค!AM43,กพ!AM43,มีค!AM43))</f>
        <v/>
      </c>
      <c r="T44" s="388" t="str">
        <f>IF(D44="","",SUM(พค!AN43,มิย!AN43,กค!AN43,สค!AN43,กย!AN43,ตค!AN43,พย!AN43,ธค!AN43,มค!AN43,กพ!AN43,มีค!AN43))</f>
        <v/>
      </c>
      <c r="U44" s="388" t="str">
        <f>IF(D44="","",SUM(พค!AO43,มิย!AO43,กค!AO43,สค!AO43,กย!AO43,ตค!AO43,พย!AO43,ธค!AO43,มค!AO43,กพ!AO43,มีค!AO43))</f>
        <v/>
      </c>
      <c r="V44" s="389" t="str">
        <f t="shared" si="3"/>
        <v/>
      </c>
      <c r="W44" s="163" t="str">
        <f t="shared" si="4"/>
        <v/>
      </c>
      <c r="X44" s="390"/>
      <c r="Y44" s="376"/>
    </row>
    <row r="45" spans="2:25">
      <c r="B45" s="376"/>
      <c r="C45" s="354"/>
      <c r="D45" s="391"/>
      <c r="E45" s="392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0"/>
      <c r="Q45" s="390"/>
      <c r="R45" s="390"/>
      <c r="S45" s="393"/>
      <c r="T45" s="393"/>
      <c r="U45" s="393"/>
      <c r="V45" s="394"/>
      <c r="W45" s="390"/>
      <c r="X45" s="390"/>
      <c r="Y45" s="376"/>
    </row>
    <row r="46" spans="2:25">
      <c r="B46" s="376"/>
      <c r="C46" s="376"/>
      <c r="D46" s="377"/>
      <c r="E46" s="376"/>
      <c r="F46" s="376"/>
      <c r="G46" s="376"/>
      <c r="H46" s="376"/>
      <c r="I46" s="376"/>
      <c r="J46" s="376"/>
      <c r="K46" s="376"/>
      <c r="L46" s="376"/>
      <c r="M46" s="376"/>
      <c r="N46" s="376"/>
      <c r="O46" s="376"/>
      <c r="P46" s="376"/>
      <c r="Q46" s="376"/>
      <c r="R46" s="376"/>
      <c r="S46" s="376"/>
      <c r="T46" s="376"/>
      <c r="U46" s="376"/>
      <c r="V46" s="376"/>
      <c r="W46" s="376"/>
      <c r="X46" s="376"/>
      <c r="Y46" s="376"/>
    </row>
  </sheetData>
  <sheetProtection algorithmName="SHA-512" hashValue="xDBfWhviLHsiaOxfGQ2Q7rbjAvcb7OBMS09HrenaiV7RHUl2d1ZGtmcHnNAlh3+is7TfQW1yeQnhYFxqWaX1jg==" saltValue="vP1hOoahBiTDaVD4qsuRFw==" spinCount="100000" sheet="1" objects="1" scenarios="1" selectLockedCells="1" selectUnlockedCells="1"/>
  <mergeCells count="21">
    <mergeCell ref="W5:W9"/>
    <mergeCell ref="D6:D9"/>
    <mergeCell ref="R6:U6"/>
    <mergeCell ref="R7:U7"/>
    <mergeCell ref="R8:U8"/>
    <mergeCell ref="M5:M8"/>
    <mergeCell ref="N5:N8"/>
    <mergeCell ref="O5:O8"/>
    <mergeCell ref="P5:P8"/>
    <mergeCell ref="Q5:Q8"/>
    <mergeCell ref="V5:V9"/>
    <mergeCell ref="F2:V2"/>
    <mergeCell ref="F3:V3"/>
    <mergeCell ref="E5:E8"/>
    <mergeCell ref="F5:F8"/>
    <mergeCell ref="G5:G8"/>
    <mergeCell ref="H5:H8"/>
    <mergeCell ref="I5:I8"/>
    <mergeCell ref="J5:J8"/>
    <mergeCell ref="K5:K8"/>
    <mergeCell ref="L5:L8"/>
  </mergeCells>
  <conditionalFormatting sqref="W10:X45">
    <cfRule type="cellIs" dxfId="2" priority="2" operator="equal">
      <formula>"ไม่ผ่าน"</formula>
    </cfRule>
    <cfRule type="cellIs" dxfId="1" priority="3" operator="equal">
      <formula>"ผ่าน"</formula>
    </cfRule>
  </conditionalFormatting>
  <conditionalFormatting sqref="V10:V45">
    <cfRule type="cellIs" dxfId="0" priority="1" operator="equal">
      <formula>"ย้ายออก"</formula>
    </cfRule>
  </conditionalFormatting>
  <pageMargins left="0.47244094488188981" right="0" top="0.39370078740157483" bottom="0.15748031496062992" header="0.11811023622047245" footer="0"/>
  <pageSetup paperSize="9" orientation="portrait" blackAndWhite="1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5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AI7" sqref="AI7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IF(กำหนดรายวิชา!E7="","",กำหนดรายวิชา!E7)</f>
        <v>ท12101</v>
      </c>
      <c r="E2" s="725" t="str">
        <f>กำหนดรายวิชา!H7&amp;"  "&amp;"ชม./ ปี"</f>
        <v>200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11" t="s">
        <v>81</v>
      </c>
      <c r="BT2" s="711"/>
    </row>
    <row r="3" spans="2:72" ht="18.75" customHeight="1">
      <c r="B3" s="720" t="s">
        <v>187</v>
      </c>
      <c r="C3" s="721"/>
      <c r="D3" s="727" t="str">
        <f>IF(กำหนดรายวิชา!F7="","",กำหนดรายวิชา!F7)</f>
        <v>ภาษาไทย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498" t="s">
        <v>84</v>
      </c>
      <c r="BT3" s="498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499" t="s">
        <v>87</v>
      </c>
      <c r="BT4" s="499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499" t="s">
        <v>267</v>
      </c>
      <c r="BO5" s="506" t="s">
        <v>89</v>
      </c>
      <c r="BP5" s="506" t="s">
        <v>89</v>
      </c>
      <c r="BQ5" s="506" t="s">
        <v>89</v>
      </c>
      <c r="BR5" s="499" t="s">
        <v>267</v>
      </c>
      <c r="BS5" s="500" t="s">
        <v>268</v>
      </c>
      <c r="BT5" s="499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20</v>
      </c>
      <c r="H6" s="497">
        <v>20</v>
      </c>
      <c r="I6" s="497">
        <v>20</v>
      </c>
      <c r="J6" s="497">
        <v>20</v>
      </c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IF(กำหนดรายวิชา!K7="","",กำหนดรายวิชา!K7)</f>
        <v>70</v>
      </c>
      <c r="AF6" s="492">
        <f>IF(กำหนดรายวิชา!L7="","",กำหนดรายวิชา!L7)</f>
        <v>30</v>
      </c>
      <c r="AG6" s="490">
        <f>IF(D2="","",AE6+AF6)</f>
        <v>100</v>
      </c>
      <c r="AH6" s="486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IF(กำหนดรายวิชา!K7="","",กำหนดรายวิชา!K7)</f>
        <v>70</v>
      </c>
      <c r="BH6" s="492">
        <f>IF(กำหนดรายวิชา!L7="","",กำหนดรายวิชา!L7)</f>
        <v>30</v>
      </c>
      <c r="BI6" s="490">
        <f>IF(D2="","",BG6+BH6)</f>
        <v>100</v>
      </c>
      <c r="BJ6" s="486" t="s">
        <v>86</v>
      </c>
      <c r="BK6" s="490">
        <f t="shared" ref="BK6" si="0">AE6</f>
        <v>70</v>
      </c>
      <c r="BL6" s="490">
        <f t="shared" ref="BL6" si="1">IF(BK6="","",AF6)</f>
        <v>30</v>
      </c>
      <c r="BM6" s="490">
        <f>AG6</f>
        <v>100</v>
      </c>
      <c r="BN6" s="500" t="s">
        <v>86</v>
      </c>
      <c r="BO6" s="490">
        <f>BG6</f>
        <v>70</v>
      </c>
      <c r="BP6" s="490">
        <f>IF(BF6="","",BH6)</f>
        <v>30</v>
      </c>
      <c r="BQ6" s="490">
        <f>BI6</f>
        <v>100</v>
      </c>
      <c r="BR6" s="500" t="s">
        <v>86</v>
      </c>
      <c r="BS6" s="490">
        <v>100</v>
      </c>
      <c r="BT6" s="486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15</v>
      </c>
      <c r="H7" s="319">
        <v>15</v>
      </c>
      <c r="I7" s="319">
        <v>15</v>
      </c>
      <c r="J7" s="319">
        <v>15</v>
      </c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60</v>
      </c>
      <c r="AE7" s="495">
        <f>IF(AD7="","",ROUND(((AD7*$AE$6)/$AD$6),0))</f>
        <v>53</v>
      </c>
      <c r="AF7" s="322">
        <v>16</v>
      </c>
      <c r="AG7" s="492">
        <f>IF(SUM(AE7:AF7)=0,"",SUM(AE7:AF7))</f>
        <v>69</v>
      </c>
      <c r="AH7" s="490">
        <f>IF(AG7="","",IF(AG7&gt;=79.5,4,IF(AG7&gt;=74.5,3.5,IF(AG7&gt;=69.5,3,IF(AG7&gt;=64.5,2.5,IF(AG7&gt;=59.5,2,IF(AG7&gt;=54.5,1.5,IF(AG7&gt;=49.5,1,IF(AG7&lt;49.5,0)))))))))</f>
        <v>2.5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60</v>
      </c>
      <c r="BH7" s="322">
        <v>19</v>
      </c>
      <c r="BI7" s="492">
        <f>IF(SUM(BG7:BH7)=0,"",SUM(BG7:BH7))</f>
        <v>79</v>
      </c>
      <c r="BJ7" s="490">
        <f>IF(BI7="","",IF(BI7&gt;=79.5,4,IF(BI7&gt;=74.5,3.5,IF(BI7&gt;=69.5,3,IF(BI7&gt;=64.5,2.5,IF(BI7&gt;=59.5,2,IF(BI7&gt;=54.5,1.5,IF(BI7&gt;=49.5,1,IF(BI7&lt;49.5,0)))))))))</f>
        <v>3.5</v>
      </c>
      <c r="BK7" s="492">
        <f>IF(AE7="","",AE7)</f>
        <v>53</v>
      </c>
      <c r="BL7" s="490">
        <f>IF(AF7="","",AF7)</f>
        <v>16</v>
      </c>
      <c r="BM7" s="492">
        <f>IF(AG7="","",AG7)</f>
        <v>69</v>
      </c>
      <c r="BN7" s="490">
        <f>IF(BM7="","",IF(BM7&gt;=79.5,4,IF(BM7&gt;=74.5,3.5,IF(BM7&gt;=69.5,3,IF(BM7&gt;=64.5,2.5,IF(BM7&gt;=59.5,2,IF(BM7&gt;=54.5,1.5,IF(BM7&gt;=49.5,1,IF(BM7&lt;49.5,0)))))))))</f>
        <v>2.5</v>
      </c>
      <c r="BO7" s="492">
        <f t="shared" ref="BO7" si="2">BG7</f>
        <v>60</v>
      </c>
      <c r="BP7" s="490">
        <f>IF(BH7="","",BH7)</f>
        <v>19</v>
      </c>
      <c r="BQ7" s="492">
        <f t="shared" ref="BQ7" si="3">BI7</f>
        <v>79</v>
      </c>
      <c r="BR7" s="490">
        <f>IF(BQ7="","",IF(BQ7&gt;=79.5,4,IF(BQ7&gt;=74.5,3.5,IF(BQ7&gt;=69.5,3,IF(BQ7&gt;=64.5,2.5,IF(BQ7&gt;=59.5,2,IF(BQ7&gt;=54.5,1.5,IF(BQ7&gt;=49.5,1,IF(BQ7&lt;49.5,0)))))))))</f>
        <v>3.5</v>
      </c>
      <c r="BS7" s="492">
        <f>IF(BQ7="","",ROUND(((BM7+BQ7)/2),0))</f>
        <v>74</v>
      </c>
      <c r="BT7" s="490">
        <f>IF(BS7="","",IF(BS7&gt;=79.5,4,IF(BS7&gt;=74.5,3.5,IF(BS7&gt;=69.5,3,IF(BS7&gt;=64.5,2.5,IF(BS7&gt;=59.5,2,IF(BS7&gt;=54.5,1.5,IF(BS7&gt;=49.5,1,IF(BS7&lt;49.5,0)))))))))</f>
        <v>3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14</v>
      </c>
      <c r="H8" s="319">
        <v>14</v>
      </c>
      <c r="I8" s="319">
        <v>14</v>
      </c>
      <c r="J8" s="319">
        <v>14</v>
      </c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56</v>
      </c>
      <c r="AE8" s="495">
        <f t="shared" ref="AE8:AE41" si="5">IF(AD8="","",ROUND(((AD8*$AE$6)/$AD$6),0))</f>
        <v>49</v>
      </c>
      <c r="AF8" s="322">
        <v>20</v>
      </c>
      <c r="AG8" s="492">
        <f t="shared" ref="AG8:AG41" si="6">IF(SUM(AE8:AF8)=0,"",SUM(AE8:AF8))</f>
        <v>69</v>
      </c>
      <c r="AH8" s="490">
        <f t="shared" ref="AH8:AH41" si="7">IF(AG8="","",IF(AG8&gt;=79.5,4,IF(AG8&gt;=74.5,3.5,IF(AG8&gt;=69.5,3,IF(AG8&gt;=64.5,2.5,IF(AG8&gt;=59.5,2,IF(AG8&gt;=54.5,1.5,IF(AG8&gt;=49.5,1,IF(AG8&lt;49.5,0)))))))))</f>
        <v>2.5</v>
      </c>
      <c r="AI8" s="319">
        <v>30</v>
      </c>
      <c r="AJ8" s="319">
        <v>37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67</v>
      </c>
      <c r="BG8" s="495">
        <f t="shared" ref="BG8:BG41" si="9">IF(BF8="","",ROUND(((BF8*$BG$6)/$BF$6),0))</f>
        <v>59</v>
      </c>
      <c r="BH8" s="322">
        <v>10</v>
      </c>
      <c r="BI8" s="492">
        <f t="shared" ref="BI8:BI41" si="10">IF(SUM(BG8:BH8)=0,"",SUM(BG8:BH8))</f>
        <v>69</v>
      </c>
      <c r="BJ8" s="490">
        <f t="shared" ref="BJ8:BJ41" si="11">IF(BI8="","",IF(BI8&gt;=79.5,4,IF(BI8&gt;=74.5,3.5,IF(BI8&gt;=69.5,3,IF(BI8&gt;=64.5,2.5,IF(BI8&gt;=59.5,2,IF(BI8&gt;=54.5,1.5,IF(BI8&gt;=49.5,1,IF(BI8&lt;49.5,0)))))))))</f>
        <v>2.5</v>
      </c>
      <c r="BK8" s="492">
        <f t="shared" ref="BK8:BK41" si="12">IF(AE8="","",AE8)</f>
        <v>49</v>
      </c>
      <c r="BL8" s="490">
        <f t="shared" ref="BL8:BL41" si="13">IF(AF8="","",AF8)</f>
        <v>20</v>
      </c>
      <c r="BM8" s="492">
        <f t="shared" ref="BM8:BM41" si="14">IF(AG8="","",AG8)</f>
        <v>69</v>
      </c>
      <c r="BN8" s="490">
        <f t="shared" ref="BN8:BN41" si="15">IF(BM8="","",IF(BM8&gt;=79.5,4,IF(BM8&gt;=74.5,3.5,IF(BM8&gt;=69.5,3,IF(BM8&gt;=64.5,2.5,IF(BM8&gt;=59.5,2,IF(BM8&gt;=54.5,1.5,IF(BM8&gt;=49.5,1,IF(BM8&lt;49.5,0)))))))))</f>
        <v>2.5</v>
      </c>
      <c r="BO8" s="492">
        <f t="shared" ref="BO8:BO41" si="16">BG8</f>
        <v>59</v>
      </c>
      <c r="BP8" s="490">
        <f t="shared" ref="BP8:BP41" si="17">IF(BH8="","",BH8)</f>
        <v>10</v>
      </c>
      <c r="BQ8" s="492">
        <f t="shared" ref="BQ8:BQ41" si="18">BI8</f>
        <v>69</v>
      </c>
      <c r="BR8" s="490">
        <f t="shared" ref="BR8:BR41" si="19">IF(BQ8="","",IF(BQ8&gt;=79.5,4,IF(BQ8&gt;=74.5,3.5,IF(BQ8&gt;=69.5,3,IF(BQ8&gt;=64.5,2.5,IF(BQ8&gt;=59.5,2,IF(BQ8&gt;=54.5,1.5,IF(BQ8&gt;=49.5,1,IF(BQ8&lt;49.5,0)))))))))</f>
        <v>2.5</v>
      </c>
      <c r="BS8" s="492">
        <f t="shared" ref="BS8:BS41" si="20">IF(BQ8="","",ROUND(((BM8+BQ8)/2),0))</f>
        <v>69</v>
      </c>
      <c r="BT8" s="490">
        <f t="shared" ref="BT8:BT41" si="21">IF(BS8="","",IF(BS8&gt;=79.5,4,IF(BS8&gt;=74.5,3.5,IF(BS8&gt;=69.5,3,IF(BS8&gt;=64.5,2.5,IF(BS8&gt;=59.5,2,IF(BS8&gt;=54.5,1.5,IF(BS8&gt;=49.5,1,IF(BS8&lt;49.5,0)))))))))</f>
        <v>2.5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18</v>
      </c>
      <c r="H9" s="319">
        <v>18</v>
      </c>
      <c r="I9" s="319">
        <v>18</v>
      </c>
      <c r="J9" s="319">
        <v>18</v>
      </c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72</v>
      </c>
      <c r="AE9" s="495">
        <f t="shared" si="5"/>
        <v>63</v>
      </c>
      <c r="AF9" s="322">
        <v>18</v>
      </c>
      <c r="AG9" s="492">
        <f t="shared" si="6"/>
        <v>81</v>
      </c>
      <c r="AH9" s="490">
        <f t="shared" si="7"/>
        <v>4</v>
      </c>
      <c r="AI9" s="319">
        <v>28</v>
      </c>
      <c r="AJ9" s="319">
        <v>30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58</v>
      </c>
      <c r="BG9" s="495">
        <f t="shared" si="9"/>
        <v>51</v>
      </c>
      <c r="BH9" s="322">
        <v>12</v>
      </c>
      <c r="BI9" s="492">
        <f t="shared" si="10"/>
        <v>63</v>
      </c>
      <c r="BJ9" s="490">
        <f t="shared" si="11"/>
        <v>2</v>
      </c>
      <c r="BK9" s="492">
        <f t="shared" si="12"/>
        <v>63</v>
      </c>
      <c r="BL9" s="490">
        <f t="shared" si="13"/>
        <v>18</v>
      </c>
      <c r="BM9" s="492">
        <f t="shared" si="14"/>
        <v>81</v>
      </c>
      <c r="BN9" s="490">
        <f t="shared" si="15"/>
        <v>4</v>
      </c>
      <c r="BO9" s="492">
        <f t="shared" si="16"/>
        <v>51</v>
      </c>
      <c r="BP9" s="490">
        <f t="shared" si="17"/>
        <v>12</v>
      </c>
      <c r="BQ9" s="492">
        <f t="shared" si="18"/>
        <v>63</v>
      </c>
      <c r="BR9" s="490">
        <f t="shared" si="19"/>
        <v>2</v>
      </c>
      <c r="BS9" s="492">
        <f t="shared" si="20"/>
        <v>72</v>
      </c>
      <c r="BT9" s="490">
        <f t="shared" si="21"/>
        <v>3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10</v>
      </c>
      <c r="H10" s="319">
        <v>10</v>
      </c>
      <c r="I10" s="319">
        <v>9</v>
      </c>
      <c r="J10" s="319">
        <v>8</v>
      </c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37</v>
      </c>
      <c r="AE10" s="495">
        <f t="shared" si="5"/>
        <v>32</v>
      </c>
      <c r="AF10" s="322">
        <v>22</v>
      </c>
      <c r="AG10" s="492">
        <f t="shared" si="6"/>
        <v>54</v>
      </c>
      <c r="AH10" s="490">
        <f t="shared" si="7"/>
        <v>1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2" t="str">
        <f t="shared" si="10"/>
        <v/>
      </c>
      <c r="BJ10" s="490" t="str">
        <f t="shared" si="11"/>
        <v/>
      </c>
      <c r="BK10" s="492">
        <f t="shared" si="12"/>
        <v>32</v>
      </c>
      <c r="BL10" s="490">
        <f t="shared" si="13"/>
        <v>22</v>
      </c>
      <c r="BM10" s="492">
        <f t="shared" si="14"/>
        <v>54</v>
      </c>
      <c r="BN10" s="490">
        <f t="shared" si="15"/>
        <v>1</v>
      </c>
      <c r="BO10" s="492" t="str">
        <f t="shared" si="16"/>
        <v/>
      </c>
      <c r="BP10" s="490" t="str">
        <f t="shared" si="17"/>
        <v/>
      </c>
      <c r="BQ10" s="492" t="str">
        <f t="shared" si="18"/>
        <v/>
      </c>
      <c r="BR10" s="490" t="str">
        <f t="shared" si="19"/>
        <v/>
      </c>
      <c r="BS10" s="492" t="str">
        <f t="shared" si="20"/>
        <v/>
      </c>
      <c r="BT10" s="490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2" t="str">
        <f t="shared" si="6"/>
        <v/>
      </c>
      <c r="AH11" s="490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2" t="str">
        <f t="shared" si="10"/>
        <v/>
      </c>
      <c r="BJ11" s="490" t="str">
        <f t="shared" si="11"/>
        <v/>
      </c>
      <c r="BK11" s="492" t="str">
        <f t="shared" si="12"/>
        <v/>
      </c>
      <c r="BL11" s="490" t="str">
        <f t="shared" si="13"/>
        <v/>
      </c>
      <c r="BM11" s="492" t="str">
        <f t="shared" si="14"/>
        <v/>
      </c>
      <c r="BN11" s="490" t="str">
        <f t="shared" si="15"/>
        <v/>
      </c>
      <c r="BO11" s="492" t="str">
        <f t="shared" si="16"/>
        <v/>
      </c>
      <c r="BP11" s="490" t="str">
        <f t="shared" si="17"/>
        <v/>
      </c>
      <c r="BQ11" s="492" t="str">
        <f t="shared" si="18"/>
        <v/>
      </c>
      <c r="BR11" s="490" t="str">
        <f t="shared" si="19"/>
        <v/>
      </c>
      <c r="BS11" s="492" t="str">
        <f t="shared" si="20"/>
        <v/>
      </c>
      <c r="BT11" s="490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2" t="str">
        <f t="shared" si="6"/>
        <v/>
      </c>
      <c r="AH12" s="490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2" t="str">
        <f t="shared" si="10"/>
        <v/>
      </c>
      <c r="BJ12" s="490" t="str">
        <f t="shared" si="11"/>
        <v/>
      </c>
      <c r="BK12" s="492" t="str">
        <f t="shared" si="12"/>
        <v/>
      </c>
      <c r="BL12" s="490" t="str">
        <f t="shared" si="13"/>
        <v/>
      </c>
      <c r="BM12" s="492" t="str">
        <f t="shared" si="14"/>
        <v/>
      </c>
      <c r="BN12" s="490" t="str">
        <f t="shared" si="15"/>
        <v/>
      </c>
      <c r="BO12" s="492" t="str">
        <f t="shared" si="16"/>
        <v/>
      </c>
      <c r="BP12" s="490" t="str">
        <f t="shared" si="17"/>
        <v/>
      </c>
      <c r="BQ12" s="492" t="str">
        <f t="shared" si="18"/>
        <v/>
      </c>
      <c r="BR12" s="490" t="str">
        <f t="shared" si="19"/>
        <v/>
      </c>
      <c r="BS12" s="492" t="str">
        <f t="shared" si="20"/>
        <v/>
      </c>
      <c r="BT12" s="490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2" t="str">
        <f t="shared" si="6"/>
        <v/>
      </c>
      <c r="AH13" s="490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2" t="str">
        <f t="shared" si="10"/>
        <v/>
      </c>
      <c r="BJ13" s="490" t="str">
        <f t="shared" si="11"/>
        <v/>
      </c>
      <c r="BK13" s="492" t="str">
        <f t="shared" si="12"/>
        <v/>
      </c>
      <c r="BL13" s="490" t="str">
        <f t="shared" si="13"/>
        <v/>
      </c>
      <c r="BM13" s="492" t="str">
        <f t="shared" si="14"/>
        <v/>
      </c>
      <c r="BN13" s="490" t="str">
        <f t="shared" si="15"/>
        <v/>
      </c>
      <c r="BO13" s="492" t="str">
        <f t="shared" si="16"/>
        <v/>
      </c>
      <c r="BP13" s="490" t="str">
        <f t="shared" si="17"/>
        <v/>
      </c>
      <c r="BQ13" s="492" t="str">
        <f t="shared" si="18"/>
        <v/>
      </c>
      <c r="BR13" s="490" t="str">
        <f t="shared" si="19"/>
        <v/>
      </c>
      <c r="BS13" s="492" t="str">
        <f t="shared" si="20"/>
        <v/>
      </c>
      <c r="BT13" s="490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2" t="str">
        <f t="shared" si="6"/>
        <v/>
      </c>
      <c r="AH14" s="490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2" t="str">
        <f t="shared" si="10"/>
        <v/>
      </c>
      <c r="BJ14" s="490" t="str">
        <f t="shared" si="11"/>
        <v/>
      </c>
      <c r="BK14" s="492" t="str">
        <f t="shared" si="12"/>
        <v/>
      </c>
      <c r="BL14" s="490" t="str">
        <f t="shared" si="13"/>
        <v/>
      </c>
      <c r="BM14" s="492" t="str">
        <f t="shared" si="14"/>
        <v/>
      </c>
      <c r="BN14" s="490" t="str">
        <f t="shared" si="15"/>
        <v/>
      </c>
      <c r="BO14" s="492" t="str">
        <f t="shared" si="16"/>
        <v/>
      </c>
      <c r="BP14" s="490" t="str">
        <f t="shared" si="17"/>
        <v/>
      </c>
      <c r="BQ14" s="492" t="str">
        <f t="shared" si="18"/>
        <v/>
      </c>
      <c r="BR14" s="490" t="str">
        <f t="shared" si="19"/>
        <v/>
      </c>
      <c r="BS14" s="492" t="str">
        <f t="shared" si="20"/>
        <v/>
      </c>
      <c r="BT14" s="490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2" t="str">
        <f t="shared" si="6"/>
        <v/>
      </c>
      <c r="AH15" s="490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2" t="str">
        <f t="shared" si="10"/>
        <v/>
      </c>
      <c r="BJ15" s="490" t="str">
        <f t="shared" si="11"/>
        <v/>
      </c>
      <c r="BK15" s="492" t="str">
        <f t="shared" si="12"/>
        <v/>
      </c>
      <c r="BL15" s="490" t="str">
        <f t="shared" si="13"/>
        <v/>
      </c>
      <c r="BM15" s="492" t="str">
        <f t="shared" si="14"/>
        <v/>
      </c>
      <c r="BN15" s="490" t="str">
        <f t="shared" si="15"/>
        <v/>
      </c>
      <c r="BO15" s="492" t="str">
        <f t="shared" si="16"/>
        <v/>
      </c>
      <c r="BP15" s="490" t="str">
        <f t="shared" si="17"/>
        <v/>
      </c>
      <c r="BQ15" s="492" t="str">
        <f t="shared" si="18"/>
        <v/>
      </c>
      <c r="BR15" s="490" t="str">
        <f t="shared" si="19"/>
        <v/>
      </c>
      <c r="BS15" s="492" t="str">
        <f t="shared" si="20"/>
        <v/>
      </c>
      <c r="BT15" s="490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2" t="str">
        <f t="shared" si="6"/>
        <v/>
      </c>
      <c r="AH16" s="490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2" t="str">
        <f t="shared" si="10"/>
        <v/>
      </c>
      <c r="BJ16" s="490" t="str">
        <f t="shared" si="11"/>
        <v/>
      </c>
      <c r="BK16" s="492" t="str">
        <f t="shared" si="12"/>
        <v/>
      </c>
      <c r="BL16" s="490" t="str">
        <f t="shared" si="13"/>
        <v/>
      </c>
      <c r="BM16" s="492" t="str">
        <f t="shared" si="14"/>
        <v/>
      </c>
      <c r="BN16" s="490" t="str">
        <f t="shared" si="15"/>
        <v/>
      </c>
      <c r="BO16" s="492" t="str">
        <f t="shared" si="16"/>
        <v/>
      </c>
      <c r="BP16" s="490" t="str">
        <f t="shared" si="17"/>
        <v/>
      </c>
      <c r="BQ16" s="492" t="str">
        <f t="shared" si="18"/>
        <v/>
      </c>
      <c r="BR16" s="490" t="str">
        <f t="shared" si="19"/>
        <v/>
      </c>
      <c r="BS16" s="492" t="str">
        <f t="shared" si="20"/>
        <v/>
      </c>
      <c r="BT16" s="490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2" t="str">
        <f t="shared" si="6"/>
        <v/>
      </c>
      <c r="AH17" s="490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2" t="str">
        <f t="shared" si="10"/>
        <v/>
      </c>
      <c r="BJ17" s="490" t="str">
        <f t="shared" si="11"/>
        <v/>
      </c>
      <c r="BK17" s="492" t="str">
        <f t="shared" si="12"/>
        <v/>
      </c>
      <c r="BL17" s="490" t="str">
        <f t="shared" si="13"/>
        <v/>
      </c>
      <c r="BM17" s="492" t="str">
        <f t="shared" si="14"/>
        <v/>
      </c>
      <c r="BN17" s="490" t="str">
        <f t="shared" si="15"/>
        <v/>
      </c>
      <c r="BO17" s="492" t="str">
        <f t="shared" si="16"/>
        <v/>
      </c>
      <c r="BP17" s="490" t="str">
        <f t="shared" si="17"/>
        <v/>
      </c>
      <c r="BQ17" s="492" t="str">
        <f t="shared" si="18"/>
        <v/>
      </c>
      <c r="BR17" s="490" t="str">
        <f t="shared" si="19"/>
        <v/>
      </c>
      <c r="BS17" s="492" t="str">
        <f t="shared" si="20"/>
        <v/>
      </c>
      <c r="BT17" s="490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2" t="str">
        <f t="shared" si="6"/>
        <v/>
      </c>
      <c r="AH18" s="490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2" t="str">
        <f t="shared" si="10"/>
        <v/>
      </c>
      <c r="BJ18" s="490" t="str">
        <f t="shared" si="11"/>
        <v/>
      </c>
      <c r="BK18" s="492" t="str">
        <f t="shared" si="12"/>
        <v/>
      </c>
      <c r="BL18" s="490" t="str">
        <f t="shared" si="13"/>
        <v/>
      </c>
      <c r="BM18" s="492" t="str">
        <f t="shared" si="14"/>
        <v/>
      </c>
      <c r="BN18" s="490" t="str">
        <f t="shared" si="15"/>
        <v/>
      </c>
      <c r="BO18" s="492" t="str">
        <f t="shared" si="16"/>
        <v/>
      </c>
      <c r="BP18" s="490" t="str">
        <f t="shared" si="17"/>
        <v/>
      </c>
      <c r="BQ18" s="492" t="str">
        <f t="shared" si="18"/>
        <v/>
      </c>
      <c r="BR18" s="490" t="str">
        <f t="shared" si="19"/>
        <v/>
      </c>
      <c r="BS18" s="492" t="str">
        <f t="shared" si="20"/>
        <v/>
      </c>
      <c r="BT18" s="490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2" t="str">
        <f t="shared" si="6"/>
        <v/>
      </c>
      <c r="AH19" s="490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2" t="str">
        <f t="shared" si="10"/>
        <v/>
      </c>
      <c r="BJ19" s="490" t="str">
        <f t="shared" si="11"/>
        <v/>
      </c>
      <c r="BK19" s="492" t="str">
        <f t="shared" si="12"/>
        <v/>
      </c>
      <c r="BL19" s="490" t="str">
        <f t="shared" si="13"/>
        <v/>
      </c>
      <c r="BM19" s="492" t="str">
        <f t="shared" si="14"/>
        <v/>
      </c>
      <c r="BN19" s="490" t="str">
        <f t="shared" si="15"/>
        <v/>
      </c>
      <c r="BO19" s="492" t="str">
        <f t="shared" si="16"/>
        <v/>
      </c>
      <c r="BP19" s="490" t="str">
        <f t="shared" si="17"/>
        <v/>
      </c>
      <c r="BQ19" s="492" t="str">
        <f t="shared" si="18"/>
        <v/>
      </c>
      <c r="BR19" s="490" t="str">
        <f t="shared" si="19"/>
        <v/>
      </c>
      <c r="BS19" s="492" t="str">
        <f t="shared" si="20"/>
        <v/>
      </c>
      <c r="BT19" s="490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2" t="str">
        <f t="shared" si="6"/>
        <v/>
      </c>
      <c r="AH20" s="490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2" t="str">
        <f t="shared" si="10"/>
        <v/>
      </c>
      <c r="BJ20" s="490" t="str">
        <f t="shared" si="11"/>
        <v/>
      </c>
      <c r="BK20" s="492" t="str">
        <f t="shared" si="12"/>
        <v/>
      </c>
      <c r="BL20" s="490" t="str">
        <f t="shared" si="13"/>
        <v/>
      </c>
      <c r="BM20" s="492" t="str">
        <f t="shared" si="14"/>
        <v/>
      </c>
      <c r="BN20" s="490" t="str">
        <f t="shared" si="15"/>
        <v/>
      </c>
      <c r="BO20" s="492" t="str">
        <f t="shared" si="16"/>
        <v/>
      </c>
      <c r="BP20" s="490" t="str">
        <f t="shared" si="17"/>
        <v/>
      </c>
      <c r="BQ20" s="492" t="str">
        <f t="shared" si="18"/>
        <v/>
      </c>
      <c r="BR20" s="490" t="str">
        <f t="shared" si="19"/>
        <v/>
      </c>
      <c r="BS20" s="492" t="str">
        <f t="shared" si="20"/>
        <v/>
      </c>
      <c r="BT20" s="490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2" t="str">
        <f t="shared" si="6"/>
        <v/>
      </c>
      <c r="AH21" s="490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2" t="str">
        <f t="shared" si="10"/>
        <v/>
      </c>
      <c r="BJ21" s="490" t="str">
        <f t="shared" si="11"/>
        <v/>
      </c>
      <c r="BK21" s="492" t="str">
        <f t="shared" si="12"/>
        <v/>
      </c>
      <c r="BL21" s="490" t="str">
        <f t="shared" si="13"/>
        <v/>
      </c>
      <c r="BM21" s="492" t="str">
        <f t="shared" si="14"/>
        <v/>
      </c>
      <c r="BN21" s="490" t="str">
        <f t="shared" si="15"/>
        <v/>
      </c>
      <c r="BO21" s="492" t="str">
        <f t="shared" si="16"/>
        <v/>
      </c>
      <c r="BP21" s="490" t="str">
        <f t="shared" si="17"/>
        <v/>
      </c>
      <c r="BQ21" s="492" t="str">
        <f t="shared" si="18"/>
        <v/>
      </c>
      <c r="BR21" s="490" t="str">
        <f t="shared" si="19"/>
        <v/>
      </c>
      <c r="BS21" s="492" t="str">
        <f t="shared" si="20"/>
        <v/>
      </c>
      <c r="BT21" s="490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2" t="str">
        <f t="shared" si="6"/>
        <v/>
      </c>
      <c r="AH22" s="490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2" t="str">
        <f t="shared" si="10"/>
        <v/>
      </c>
      <c r="BJ22" s="490" t="str">
        <f t="shared" si="11"/>
        <v/>
      </c>
      <c r="BK22" s="492" t="str">
        <f t="shared" si="12"/>
        <v/>
      </c>
      <c r="BL22" s="490" t="str">
        <f t="shared" si="13"/>
        <v/>
      </c>
      <c r="BM22" s="492" t="str">
        <f t="shared" si="14"/>
        <v/>
      </c>
      <c r="BN22" s="490" t="str">
        <f t="shared" si="15"/>
        <v/>
      </c>
      <c r="BO22" s="492" t="str">
        <f t="shared" si="16"/>
        <v/>
      </c>
      <c r="BP22" s="490" t="str">
        <f t="shared" si="17"/>
        <v/>
      </c>
      <c r="BQ22" s="492" t="str">
        <f t="shared" si="18"/>
        <v/>
      </c>
      <c r="BR22" s="490" t="str">
        <f t="shared" si="19"/>
        <v/>
      </c>
      <c r="BS22" s="492" t="str">
        <f t="shared" si="20"/>
        <v/>
      </c>
      <c r="BT22" s="490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2" t="str">
        <f t="shared" si="6"/>
        <v/>
      </c>
      <c r="AH23" s="490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2" t="str">
        <f t="shared" si="10"/>
        <v/>
      </c>
      <c r="BJ23" s="490" t="str">
        <f t="shared" si="11"/>
        <v/>
      </c>
      <c r="BK23" s="492" t="str">
        <f t="shared" si="12"/>
        <v/>
      </c>
      <c r="BL23" s="490" t="str">
        <f t="shared" si="13"/>
        <v/>
      </c>
      <c r="BM23" s="492" t="str">
        <f t="shared" si="14"/>
        <v/>
      </c>
      <c r="BN23" s="490" t="str">
        <f t="shared" si="15"/>
        <v/>
      </c>
      <c r="BO23" s="492" t="str">
        <f t="shared" si="16"/>
        <v/>
      </c>
      <c r="BP23" s="490" t="str">
        <f t="shared" si="17"/>
        <v/>
      </c>
      <c r="BQ23" s="492" t="str">
        <f t="shared" si="18"/>
        <v/>
      </c>
      <c r="BR23" s="490" t="str">
        <f t="shared" si="19"/>
        <v/>
      </c>
      <c r="BS23" s="492" t="str">
        <f t="shared" si="20"/>
        <v/>
      </c>
      <c r="BT23" s="490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2" t="str">
        <f t="shared" si="6"/>
        <v/>
      </c>
      <c r="AH24" s="490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2" t="str">
        <f t="shared" si="10"/>
        <v/>
      </c>
      <c r="BJ24" s="490" t="str">
        <f t="shared" si="11"/>
        <v/>
      </c>
      <c r="BK24" s="492" t="str">
        <f t="shared" si="12"/>
        <v/>
      </c>
      <c r="BL24" s="490" t="str">
        <f t="shared" si="13"/>
        <v/>
      </c>
      <c r="BM24" s="492" t="str">
        <f t="shared" si="14"/>
        <v/>
      </c>
      <c r="BN24" s="490" t="str">
        <f t="shared" si="15"/>
        <v/>
      </c>
      <c r="BO24" s="492" t="str">
        <f t="shared" si="16"/>
        <v/>
      </c>
      <c r="BP24" s="490" t="str">
        <f t="shared" si="17"/>
        <v/>
      </c>
      <c r="BQ24" s="492" t="str">
        <f t="shared" si="18"/>
        <v/>
      </c>
      <c r="BR24" s="490" t="str">
        <f t="shared" si="19"/>
        <v/>
      </c>
      <c r="BS24" s="492" t="str">
        <f t="shared" si="20"/>
        <v/>
      </c>
      <c r="BT24" s="490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2" t="str">
        <f t="shared" si="6"/>
        <v/>
      </c>
      <c r="AH25" s="490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2" t="str">
        <f t="shared" si="10"/>
        <v/>
      </c>
      <c r="BJ25" s="490" t="str">
        <f t="shared" si="11"/>
        <v/>
      </c>
      <c r="BK25" s="492" t="str">
        <f t="shared" si="12"/>
        <v/>
      </c>
      <c r="BL25" s="490" t="str">
        <f t="shared" si="13"/>
        <v/>
      </c>
      <c r="BM25" s="492" t="str">
        <f t="shared" si="14"/>
        <v/>
      </c>
      <c r="BN25" s="490" t="str">
        <f t="shared" si="15"/>
        <v/>
      </c>
      <c r="BO25" s="492" t="str">
        <f t="shared" si="16"/>
        <v/>
      </c>
      <c r="BP25" s="490" t="str">
        <f t="shared" si="17"/>
        <v/>
      </c>
      <c r="BQ25" s="492" t="str">
        <f t="shared" si="18"/>
        <v/>
      </c>
      <c r="BR25" s="490" t="str">
        <f t="shared" si="19"/>
        <v/>
      </c>
      <c r="BS25" s="492" t="str">
        <f t="shared" si="20"/>
        <v/>
      </c>
      <c r="BT25" s="490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2" t="str">
        <f t="shared" si="6"/>
        <v/>
      </c>
      <c r="AH26" s="490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2" t="str">
        <f t="shared" si="10"/>
        <v/>
      </c>
      <c r="BJ26" s="490" t="str">
        <f t="shared" si="11"/>
        <v/>
      </c>
      <c r="BK26" s="492" t="str">
        <f t="shared" si="12"/>
        <v/>
      </c>
      <c r="BL26" s="490" t="str">
        <f t="shared" si="13"/>
        <v/>
      </c>
      <c r="BM26" s="492" t="str">
        <f t="shared" si="14"/>
        <v/>
      </c>
      <c r="BN26" s="490" t="str">
        <f t="shared" si="15"/>
        <v/>
      </c>
      <c r="BO26" s="492" t="str">
        <f t="shared" si="16"/>
        <v/>
      </c>
      <c r="BP26" s="490" t="str">
        <f t="shared" si="17"/>
        <v/>
      </c>
      <c r="BQ26" s="492" t="str">
        <f t="shared" si="18"/>
        <v/>
      </c>
      <c r="BR26" s="490" t="str">
        <f t="shared" si="19"/>
        <v/>
      </c>
      <c r="BS26" s="492" t="str">
        <f t="shared" si="20"/>
        <v/>
      </c>
      <c r="BT26" s="490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2" t="str">
        <f t="shared" si="6"/>
        <v/>
      </c>
      <c r="AH27" s="490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2" t="str">
        <f t="shared" si="10"/>
        <v/>
      </c>
      <c r="BJ27" s="490" t="str">
        <f t="shared" si="11"/>
        <v/>
      </c>
      <c r="BK27" s="492" t="str">
        <f t="shared" si="12"/>
        <v/>
      </c>
      <c r="BL27" s="490" t="str">
        <f t="shared" si="13"/>
        <v/>
      </c>
      <c r="BM27" s="492" t="str">
        <f t="shared" si="14"/>
        <v/>
      </c>
      <c r="BN27" s="490" t="str">
        <f t="shared" si="15"/>
        <v/>
      </c>
      <c r="BO27" s="492" t="str">
        <f t="shared" si="16"/>
        <v/>
      </c>
      <c r="BP27" s="490" t="str">
        <f t="shared" si="17"/>
        <v/>
      </c>
      <c r="BQ27" s="492" t="str">
        <f t="shared" si="18"/>
        <v/>
      </c>
      <c r="BR27" s="490" t="str">
        <f t="shared" si="19"/>
        <v/>
      </c>
      <c r="BS27" s="492" t="str">
        <f t="shared" si="20"/>
        <v/>
      </c>
      <c r="BT27" s="490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2" t="str">
        <f t="shared" si="6"/>
        <v/>
      </c>
      <c r="AH28" s="490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2" t="str">
        <f t="shared" si="10"/>
        <v/>
      </c>
      <c r="BJ28" s="490" t="str">
        <f t="shared" si="11"/>
        <v/>
      </c>
      <c r="BK28" s="492" t="str">
        <f t="shared" si="12"/>
        <v/>
      </c>
      <c r="BL28" s="490" t="str">
        <f t="shared" si="13"/>
        <v/>
      </c>
      <c r="BM28" s="492" t="str">
        <f t="shared" si="14"/>
        <v/>
      </c>
      <c r="BN28" s="490" t="str">
        <f t="shared" si="15"/>
        <v/>
      </c>
      <c r="BO28" s="492" t="str">
        <f t="shared" si="16"/>
        <v/>
      </c>
      <c r="BP28" s="490" t="str">
        <f t="shared" si="17"/>
        <v/>
      </c>
      <c r="BQ28" s="492" t="str">
        <f t="shared" si="18"/>
        <v/>
      </c>
      <c r="BR28" s="490" t="str">
        <f t="shared" si="19"/>
        <v/>
      </c>
      <c r="BS28" s="492" t="str">
        <f t="shared" si="20"/>
        <v/>
      </c>
      <c r="BT28" s="490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2" t="str">
        <f t="shared" si="6"/>
        <v/>
      </c>
      <c r="AH29" s="490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2" t="str">
        <f t="shared" si="10"/>
        <v/>
      </c>
      <c r="BJ29" s="490" t="str">
        <f t="shared" si="11"/>
        <v/>
      </c>
      <c r="BK29" s="492" t="str">
        <f t="shared" si="12"/>
        <v/>
      </c>
      <c r="BL29" s="490" t="str">
        <f t="shared" si="13"/>
        <v/>
      </c>
      <c r="BM29" s="492" t="str">
        <f t="shared" si="14"/>
        <v/>
      </c>
      <c r="BN29" s="490" t="str">
        <f t="shared" si="15"/>
        <v/>
      </c>
      <c r="BO29" s="492" t="str">
        <f t="shared" si="16"/>
        <v/>
      </c>
      <c r="BP29" s="490" t="str">
        <f t="shared" si="17"/>
        <v/>
      </c>
      <c r="BQ29" s="492" t="str">
        <f t="shared" si="18"/>
        <v/>
      </c>
      <c r="BR29" s="490" t="str">
        <f t="shared" si="19"/>
        <v/>
      </c>
      <c r="BS29" s="492" t="str">
        <f t="shared" si="20"/>
        <v/>
      </c>
      <c r="BT29" s="490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2" t="str">
        <f t="shared" si="6"/>
        <v/>
      </c>
      <c r="AH30" s="490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2" t="str">
        <f t="shared" si="10"/>
        <v/>
      </c>
      <c r="BJ30" s="490" t="str">
        <f t="shared" si="11"/>
        <v/>
      </c>
      <c r="BK30" s="492" t="str">
        <f t="shared" si="12"/>
        <v/>
      </c>
      <c r="BL30" s="490" t="str">
        <f t="shared" si="13"/>
        <v/>
      </c>
      <c r="BM30" s="492" t="str">
        <f t="shared" si="14"/>
        <v/>
      </c>
      <c r="BN30" s="490" t="str">
        <f t="shared" si="15"/>
        <v/>
      </c>
      <c r="BO30" s="492" t="str">
        <f t="shared" si="16"/>
        <v/>
      </c>
      <c r="BP30" s="490" t="str">
        <f t="shared" si="17"/>
        <v/>
      </c>
      <c r="BQ30" s="492" t="str">
        <f t="shared" si="18"/>
        <v/>
      </c>
      <c r="BR30" s="490" t="str">
        <f t="shared" si="19"/>
        <v/>
      </c>
      <c r="BS30" s="492" t="str">
        <f t="shared" si="20"/>
        <v/>
      </c>
      <c r="BT30" s="490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2" t="str">
        <f t="shared" si="6"/>
        <v/>
      </c>
      <c r="AH31" s="490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2" t="str">
        <f t="shared" si="10"/>
        <v/>
      </c>
      <c r="BJ31" s="490" t="str">
        <f t="shared" si="11"/>
        <v/>
      </c>
      <c r="BK31" s="492" t="str">
        <f t="shared" si="12"/>
        <v/>
      </c>
      <c r="BL31" s="490" t="str">
        <f t="shared" si="13"/>
        <v/>
      </c>
      <c r="BM31" s="492" t="str">
        <f t="shared" si="14"/>
        <v/>
      </c>
      <c r="BN31" s="490" t="str">
        <f t="shared" si="15"/>
        <v/>
      </c>
      <c r="BO31" s="492" t="str">
        <f t="shared" si="16"/>
        <v/>
      </c>
      <c r="BP31" s="490" t="str">
        <f t="shared" si="17"/>
        <v/>
      </c>
      <c r="BQ31" s="492" t="str">
        <f t="shared" si="18"/>
        <v/>
      </c>
      <c r="BR31" s="490" t="str">
        <f t="shared" si="19"/>
        <v/>
      </c>
      <c r="BS31" s="492" t="str">
        <f t="shared" si="20"/>
        <v/>
      </c>
      <c r="BT31" s="490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2" t="str">
        <f t="shared" si="6"/>
        <v/>
      </c>
      <c r="AH32" s="490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2" t="str">
        <f t="shared" si="10"/>
        <v/>
      </c>
      <c r="BJ32" s="490" t="str">
        <f t="shared" si="11"/>
        <v/>
      </c>
      <c r="BK32" s="492" t="str">
        <f t="shared" si="12"/>
        <v/>
      </c>
      <c r="BL32" s="490" t="str">
        <f t="shared" si="13"/>
        <v/>
      </c>
      <c r="BM32" s="492" t="str">
        <f t="shared" si="14"/>
        <v/>
      </c>
      <c r="BN32" s="490" t="str">
        <f t="shared" si="15"/>
        <v/>
      </c>
      <c r="BO32" s="492" t="str">
        <f t="shared" si="16"/>
        <v/>
      </c>
      <c r="BP32" s="490" t="str">
        <f t="shared" si="17"/>
        <v/>
      </c>
      <c r="BQ32" s="492" t="str">
        <f t="shared" si="18"/>
        <v/>
      </c>
      <c r="BR32" s="490" t="str">
        <f t="shared" si="19"/>
        <v/>
      </c>
      <c r="BS32" s="492" t="str">
        <f t="shared" si="20"/>
        <v/>
      </c>
      <c r="BT32" s="490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2" t="str">
        <f t="shared" si="6"/>
        <v/>
      </c>
      <c r="AH33" s="490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2" t="str">
        <f t="shared" si="10"/>
        <v/>
      </c>
      <c r="BJ33" s="490" t="str">
        <f t="shared" si="11"/>
        <v/>
      </c>
      <c r="BK33" s="492" t="str">
        <f t="shared" si="12"/>
        <v/>
      </c>
      <c r="BL33" s="490" t="str">
        <f t="shared" si="13"/>
        <v/>
      </c>
      <c r="BM33" s="492" t="str">
        <f t="shared" si="14"/>
        <v/>
      </c>
      <c r="BN33" s="490" t="str">
        <f t="shared" si="15"/>
        <v/>
      </c>
      <c r="BO33" s="492" t="str">
        <f t="shared" si="16"/>
        <v/>
      </c>
      <c r="BP33" s="490" t="str">
        <f t="shared" si="17"/>
        <v/>
      </c>
      <c r="BQ33" s="492" t="str">
        <f t="shared" si="18"/>
        <v/>
      </c>
      <c r="BR33" s="490" t="str">
        <f t="shared" si="19"/>
        <v/>
      </c>
      <c r="BS33" s="492" t="str">
        <f t="shared" si="20"/>
        <v/>
      </c>
      <c r="BT33" s="490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2" t="str">
        <f t="shared" si="6"/>
        <v/>
      </c>
      <c r="AH34" s="490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2" t="str">
        <f t="shared" si="10"/>
        <v/>
      </c>
      <c r="BJ34" s="490" t="str">
        <f t="shared" si="11"/>
        <v/>
      </c>
      <c r="BK34" s="492" t="str">
        <f t="shared" si="12"/>
        <v/>
      </c>
      <c r="BL34" s="490" t="str">
        <f t="shared" si="13"/>
        <v/>
      </c>
      <c r="BM34" s="492" t="str">
        <f t="shared" si="14"/>
        <v/>
      </c>
      <c r="BN34" s="490" t="str">
        <f t="shared" si="15"/>
        <v/>
      </c>
      <c r="BO34" s="492" t="str">
        <f t="shared" si="16"/>
        <v/>
      </c>
      <c r="BP34" s="490" t="str">
        <f t="shared" si="17"/>
        <v/>
      </c>
      <c r="BQ34" s="492" t="str">
        <f t="shared" si="18"/>
        <v/>
      </c>
      <c r="BR34" s="490" t="str">
        <f t="shared" si="19"/>
        <v/>
      </c>
      <c r="BS34" s="492" t="str">
        <f t="shared" si="20"/>
        <v/>
      </c>
      <c r="BT34" s="490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2" t="str">
        <f t="shared" si="6"/>
        <v/>
      </c>
      <c r="AH35" s="490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2" t="str">
        <f t="shared" si="10"/>
        <v/>
      </c>
      <c r="BJ35" s="490" t="str">
        <f t="shared" si="11"/>
        <v/>
      </c>
      <c r="BK35" s="492" t="str">
        <f t="shared" si="12"/>
        <v/>
      </c>
      <c r="BL35" s="490" t="str">
        <f t="shared" si="13"/>
        <v/>
      </c>
      <c r="BM35" s="492" t="str">
        <f t="shared" si="14"/>
        <v/>
      </c>
      <c r="BN35" s="490" t="str">
        <f t="shared" si="15"/>
        <v/>
      </c>
      <c r="BO35" s="492" t="str">
        <f t="shared" si="16"/>
        <v/>
      </c>
      <c r="BP35" s="490" t="str">
        <f t="shared" si="17"/>
        <v/>
      </c>
      <c r="BQ35" s="492" t="str">
        <f t="shared" si="18"/>
        <v/>
      </c>
      <c r="BR35" s="490" t="str">
        <f t="shared" si="19"/>
        <v/>
      </c>
      <c r="BS35" s="492" t="str">
        <f t="shared" si="20"/>
        <v/>
      </c>
      <c r="BT35" s="490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2" t="str">
        <f t="shared" si="6"/>
        <v/>
      </c>
      <c r="AH36" s="490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2" t="str">
        <f t="shared" si="10"/>
        <v/>
      </c>
      <c r="BJ36" s="490" t="str">
        <f t="shared" si="11"/>
        <v/>
      </c>
      <c r="BK36" s="492" t="str">
        <f t="shared" si="12"/>
        <v/>
      </c>
      <c r="BL36" s="490" t="str">
        <f t="shared" si="13"/>
        <v/>
      </c>
      <c r="BM36" s="492" t="str">
        <f t="shared" si="14"/>
        <v/>
      </c>
      <c r="BN36" s="490" t="str">
        <f t="shared" si="15"/>
        <v/>
      </c>
      <c r="BO36" s="492" t="str">
        <f t="shared" si="16"/>
        <v/>
      </c>
      <c r="BP36" s="490" t="str">
        <f t="shared" si="17"/>
        <v/>
      </c>
      <c r="BQ36" s="492" t="str">
        <f t="shared" si="18"/>
        <v/>
      </c>
      <c r="BR36" s="490" t="str">
        <f t="shared" si="19"/>
        <v/>
      </c>
      <c r="BS36" s="492" t="str">
        <f t="shared" si="20"/>
        <v/>
      </c>
      <c r="BT36" s="490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2" t="str">
        <f t="shared" si="6"/>
        <v/>
      </c>
      <c r="AH37" s="490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2" t="str">
        <f t="shared" si="10"/>
        <v/>
      </c>
      <c r="BJ37" s="490" t="str">
        <f t="shared" si="11"/>
        <v/>
      </c>
      <c r="BK37" s="492" t="str">
        <f t="shared" si="12"/>
        <v/>
      </c>
      <c r="BL37" s="490" t="str">
        <f t="shared" si="13"/>
        <v/>
      </c>
      <c r="BM37" s="492" t="str">
        <f t="shared" si="14"/>
        <v/>
      </c>
      <c r="BN37" s="490" t="str">
        <f t="shared" si="15"/>
        <v/>
      </c>
      <c r="BO37" s="492" t="str">
        <f t="shared" si="16"/>
        <v/>
      </c>
      <c r="BP37" s="490" t="str">
        <f t="shared" si="17"/>
        <v/>
      </c>
      <c r="BQ37" s="492" t="str">
        <f t="shared" si="18"/>
        <v/>
      </c>
      <c r="BR37" s="490" t="str">
        <f t="shared" si="19"/>
        <v/>
      </c>
      <c r="BS37" s="492" t="str">
        <f t="shared" si="20"/>
        <v/>
      </c>
      <c r="BT37" s="490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2" t="str">
        <f t="shared" si="6"/>
        <v/>
      </c>
      <c r="AH38" s="490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2" t="str">
        <f t="shared" si="10"/>
        <v/>
      </c>
      <c r="BJ38" s="490" t="str">
        <f t="shared" si="11"/>
        <v/>
      </c>
      <c r="BK38" s="492" t="str">
        <f t="shared" si="12"/>
        <v/>
      </c>
      <c r="BL38" s="490" t="str">
        <f t="shared" si="13"/>
        <v/>
      </c>
      <c r="BM38" s="492" t="str">
        <f t="shared" si="14"/>
        <v/>
      </c>
      <c r="BN38" s="490" t="str">
        <f t="shared" si="15"/>
        <v/>
      </c>
      <c r="BO38" s="492" t="str">
        <f t="shared" si="16"/>
        <v/>
      </c>
      <c r="BP38" s="490" t="str">
        <f t="shared" si="17"/>
        <v/>
      </c>
      <c r="BQ38" s="492" t="str">
        <f t="shared" si="18"/>
        <v/>
      </c>
      <c r="BR38" s="490" t="str">
        <f t="shared" si="19"/>
        <v/>
      </c>
      <c r="BS38" s="492" t="str">
        <f t="shared" si="20"/>
        <v/>
      </c>
      <c r="BT38" s="490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2" t="str">
        <f t="shared" si="6"/>
        <v/>
      </c>
      <c r="AH39" s="490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2" t="str">
        <f t="shared" si="10"/>
        <v/>
      </c>
      <c r="BJ39" s="490" t="str">
        <f t="shared" si="11"/>
        <v/>
      </c>
      <c r="BK39" s="492" t="str">
        <f t="shared" si="12"/>
        <v/>
      </c>
      <c r="BL39" s="490" t="str">
        <f t="shared" si="13"/>
        <v/>
      </c>
      <c r="BM39" s="492" t="str">
        <f t="shared" si="14"/>
        <v/>
      </c>
      <c r="BN39" s="490" t="str">
        <f t="shared" si="15"/>
        <v/>
      </c>
      <c r="BO39" s="492" t="str">
        <f t="shared" si="16"/>
        <v/>
      </c>
      <c r="BP39" s="490" t="str">
        <f t="shared" si="17"/>
        <v/>
      </c>
      <c r="BQ39" s="492" t="str">
        <f t="shared" si="18"/>
        <v/>
      </c>
      <c r="BR39" s="490" t="str">
        <f t="shared" si="19"/>
        <v/>
      </c>
      <c r="BS39" s="492" t="str">
        <f t="shared" si="20"/>
        <v/>
      </c>
      <c r="BT39" s="490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2" t="str">
        <f t="shared" si="6"/>
        <v/>
      </c>
      <c r="AH40" s="490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2" t="str">
        <f t="shared" si="10"/>
        <v/>
      </c>
      <c r="BJ40" s="490" t="str">
        <f t="shared" si="11"/>
        <v/>
      </c>
      <c r="BK40" s="492" t="str">
        <f t="shared" si="12"/>
        <v/>
      </c>
      <c r="BL40" s="490" t="str">
        <f t="shared" si="13"/>
        <v/>
      </c>
      <c r="BM40" s="492" t="str">
        <f t="shared" si="14"/>
        <v/>
      </c>
      <c r="BN40" s="490" t="str">
        <f t="shared" si="15"/>
        <v/>
      </c>
      <c r="BO40" s="492" t="str">
        <f t="shared" si="16"/>
        <v/>
      </c>
      <c r="BP40" s="490" t="str">
        <f t="shared" si="17"/>
        <v/>
      </c>
      <c r="BQ40" s="492" t="str">
        <f t="shared" si="18"/>
        <v/>
      </c>
      <c r="BR40" s="490" t="str">
        <f t="shared" si="19"/>
        <v/>
      </c>
      <c r="BS40" s="492" t="str">
        <f t="shared" si="20"/>
        <v/>
      </c>
      <c r="BT40" s="490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2" t="str">
        <f t="shared" si="6"/>
        <v/>
      </c>
      <c r="AH41" s="490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2" t="str">
        <f t="shared" si="10"/>
        <v/>
      </c>
      <c r="BJ41" s="490" t="str">
        <f t="shared" si="11"/>
        <v/>
      </c>
      <c r="BK41" s="492" t="str">
        <f t="shared" si="12"/>
        <v/>
      </c>
      <c r="BL41" s="490" t="str">
        <f t="shared" si="13"/>
        <v/>
      </c>
      <c r="BM41" s="492" t="str">
        <f t="shared" si="14"/>
        <v/>
      </c>
      <c r="BN41" s="490" t="str">
        <f t="shared" si="15"/>
        <v/>
      </c>
      <c r="BO41" s="492" t="str">
        <f t="shared" si="16"/>
        <v/>
      </c>
      <c r="BP41" s="490" t="str">
        <f t="shared" si="17"/>
        <v/>
      </c>
      <c r="BQ41" s="492" t="str">
        <f t="shared" si="18"/>
        <v/>
      </c>
      <c r="BR41" s="490" t="str">
        <f t="shared" si="19"/>
        <v/>
      </c>
      <c r="BS41" s="492" t="str">
        <f t="shared" si="20"/>
        <v/>
      </c>
      <c r="BT41" s="490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2"/>
      <c r="I42" s="312"/>
      <c r="J42" s="312"/>
      <c r="K42" s="312"/>
      <c r="L42" s="312"/>
      <c r="M42" s="312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5"/>
      <c r="AH42" s="315"/>
      <c r="AI42" s="312"/>
      <c r="AJ42" s="312"/>
      <c r="AK42" s="312"/>
      <c r="AL42" s="312"/>
      <c r="AM42" s="312"/>
      <c r="AN42" s="312"/>
      <c r="AO42" s="312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6"/>
      <c r="BT42" s="315"/>
    </row>
  </sheetData>
  <sheetProtection algorithmName="SHA-512" hashValue="VfVt/MC79frwlC4zRnR9KzOJH1U0lq5JL0lj38+mwZmxMOZJOMwzPPD+kqzg5JNy3JCyNgSHzWdDPe6dJ5K60A==" saltValue="2DxJX5qD3Q+6l4F3YuR/LQ==" spinCount="100000" sheet="1" objects="1" scenarios="1" selectLockedCells="1"/>
  <mergeCells count="105">
    <mergeCell ref="B2:C2"/>
    <mergeCell ref="B3:C3"/>
    <mergeCell ref="B4:B6"/>
    <mergeCell ref="C4:C6"/>
    <mergeCell ref="E2:F2"/>
    <mergeCell ref="D3:F3"/>
    <mergeCell ref="D4:F6"/>
    <mergeCell ref="AR3:AR5"/>
    <mergeCell ref="AI3:AI5"/>
    <mergeCell ref="AJ3:AJ5"/>
    <mergeCell ref="AK3:AK5"/>
    <mergeCell ref="AL3:AL5"/>
    <mergeCell ref="W3:W5"/>
    <mergeCell ref="X3:X5"/>
    <mergeCell ref="Y3:Y5"/>
    <mergeCell ref="AB3:AB5"/>
    <mergeCell ref="G2:P2"/>
    <mergeCell ref="Q2:Z2"/>
    <mergeCell ref="AA2:AD2"/>
    <mergeCell ref="O3:O5"/>
    <mergeCell ref="P3:P5"/>
    <mergeCell ref="Q3:Q5"/>
    <mergeCell ref="R3:R5"/>
    <mergeCell ref="Z3:Z5"/>
    <mergeCell ref="BS2:BT2"/>
    <mergeCell ref="BF3:BF5"/>
    <mergeCell ref="BH3:BH4"/>
    <mergeCell ref="BL3:BL4"/>
    <mergeCell ref="BP3:BP4"/>
    <mergeCell ref="BG2:BJ2"/>
    <mergeCell ref="BK2:BN2"/>
    <mergeCell ref="BO2:BR2"/>
    <mergeCell ref="BC2:BF2"/>
    <mergeCell ref="BC3:BC5"/>
    <mergeCell ref="BD3:BD5"/>
    <mergeCell ref="BE3:BE5"/>
    <mergeCell ref="T3:T5"/>
    <mergeCell ref="U3:U5"/>
    <mergeCell ref="V3:V5"/>
    <mergeCell ref="G3:G5"/>
    <mergeCell ref="H3:H5"/>
    <mergeCell ref="I3:I5"/>
    <mergeCell ref="J3:J5"/>
    <mergeCell ref="K3:K5"/>
    <mergeCell ref="L3:L5"/>
    <mergeCell ref="M3:M5"/>
    <mergeCell ref="N3:N5"/>
    <mergeCell ref="S3:S5"/>
    <mergeCell ref="D33:F33"/>
    <mergeCell ref="D13:F13"/>
    <mergeCell ref="D14:F14"/>
    <mergeCell ref="D15:F15"/>
    <mergeCell ref="D16:F16"/>
    <mergeCell ref="D7:F7"/>
    <mergeCell ref="D8:F8"/>
    <mergeCell ref="D9:F9"/>
    <mergeCell ref="D10:F10"/>
    <mergeCell ref="D11:F11"/>
    <mergeCell ref="D12:F12"/>
    <mergeCell ref="D41:F41"/>
    <mergeCell ref="D37:F37"/>
    <mergeCell ref="D40:F40"/>
    <mergeCell ref="D38:F38"/>
    <mergeCell ref="D39:F39"/>
    <mergeCell ref="D17:F17"/>
    <mergeCell ref="D18:F18"/>
    <mergeCell ref="D19:F19"/>
    <mergeCell ref="D20:F20"/>
    <mergeCell ref="D21:F21"/>
    <mergeCell ref="D22:F22"/>
    <mergeCell ref="D23:F23"/>
    <mergeCell ref="D24:F24"/>
    <mergeCell ref="D25:F25"/>
    <mergeCell ref="D26:F26"/>
    <mergeCell ref="D34:F34"/>
    <mergeCell ref="D35:F35"/>
    <mergeCell ref="D36:F36"/>
    <mergeCell ref="D27:F27"/>
    <mergeCell ref="D28:F28"/>
    <mergeCell ref="D29:F29"/>
    <mergeCell ref="D30:F30"/>
    <mergeCell ref="D31:F31"/>
    <mergeCell ref="D32:F32"/>
    <mergeCell ref="AI2:AR2"/>
    <mergeCell ref="AS2:BB2"/>
    <mergeCell ref="BA3:BA5"/>
    <mergeCell ref="AA3:AA5"/>
    <mergeCell ref="AC3:AC5"/>
    <mergeCell ref="AM3:AM5"/>
    <mergeCell ref="AN3:AN5"/>
    <mergeCell ref="AO3:AO5"/>
    <mergeCell ref="AV3:AV5"/>
    <mergeCell ref="AW3:AW5"/>
    <mergeCell ref="AX3:AX5"/>
    <mergeCell ref="AY3:AY5"/>
    <mergeCell ref="AZ3:AZ5"/>
    <mergeCell ref="AF3:AF4"/>
    <mergeCell ref="AD3:AD5"/>
    <mergeCell ref="AE2:AH2"/>
    <mergeCell ref="AP3:AP5"/>
    <mergeCell ref="AQ3:AQ5"/>
    <mergeCell ref="AT3:AT5"/>
    <mergeCell ref="AU3:AU5"/>
    <mergeCell ref="AS3:AS5"/>
    <mergeCell ref="BB3:BB5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ignoredErrors>
    <ignoredError sqref="BP6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5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74" width="3.5" style="19" customWidth="1"/>
    <col min="75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IF(กำหนดรายวิชา!E8="","",กำหนดรายวิชา!E8)</f>
        <v>ค12101</v>
      </c>
      <c r="E2" s="725" t="str">
        <f>กำหนดรายวิชา!H8&amp;"  "&amp;"ชม./ ปี"</f>
        <v>200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IF(กำหนดรายวิชา!F8="","",กำหนดรายวิชา!F8)</f>
        <v>คณิตศาสตร์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40</v>
      </c>
      <c r="H6" s="497">
        <v>40</v>
      </c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IF(กำหนดรายวิชา!K8="","",กำหนดรายวิชา!K8)</f>
        <v>70</v>
      </c>
      <c r="AF6" s="492">
        <f>IF(กำหนดรายวิชา!L8="","",กำหนดรายวิชา!L8)</f>
        <v>30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70</v>
      </c>
      <c r="BH6" s="492">
        <f>IF(AF6="","",AF6)</f>
        <v>30</v>
      </c>
      <c r="BI6" s="491">
        <f>IF(D2="","",BG6+BH6)</f>
        <v>100</v>
      </c>
      <c r="BJ6" s="489" t="s">
        <v>86</v>
      </c>
      <c r="BK6" s="490">
        <f t="shared" ref="BK6" si="0">AE6</f>
        <v>70</v>
      </c>
      <c r="BL6" s="490">
        <f t="shared" ref="BL6" si="1">IF(BK6="","",AF6)</f>
        <v>30</v>
      </c>
      <c r="BM6" s="491">
        <f>AG6</f>
        <v>100</v>
      </c>
      <c r="BN6" s="503" t="s">
        <v>86</v>
      </c>
      <c r="BO6" s="490">
        <f>BG6</f>
        <v>70</v>
      </c>
      <c r="BP6" s="490">
        <f>IF(BF6="","",BH6)</f>
        <v>30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36</v>
      </c>
      <c r="H7" s="319">
        <v>25</v>
      </c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61</v>
      </c>
      <c r="AE7" s="495">
        <f>IF(AD7="","",ROUND(((AD7*$AE$6)/$AD$6),0))</f>
        <v>53</v>
      </c>
      <c r="AF7" s="322">
        <v>18</v>
      </c>
      <c r="AG7" s="493">
        <f>IF(SUM(AE7:AF7)=0,"",SUM(AE7:AF7))</f>
        <v>71</v>
      </c>
      <c r="AH7" s="491">
        <f>IF(AG7="","",IF(AG7&gt;=79.5,4,IF(AG7&gt;=74.5,3.5,IF(AG7&gt;=69.5,3,IF(AG7&gt;=64.5,2.5,IF(AG7&gt;=59.5,2,IF(AG7&gt;=54.5,1.5,IF(AG7&gt;=49.5,1,IF(AG7&lt;49.5,0)))))))))</f>
        <v>3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60</v>
      </c>
      <c r="BH7" s="322">
        <v>14</v>
      </c>
      <c r="BI7" s="493">
        <f>IF(SUM(BG7:BH7)=0,"",SUM(BG7:BH7))</f>
        <v>74</v>
      </c>
      <c r="BJ7" s="491">
        <f>IF(BI7="","",IF(BI7&gt;=79.5,4,IF(BI7&gt;=74.5,3.5,IF(BI7&gt;=69.5,3,IF(BI7&gt;=64.5,2.5,IF(BI7&gt;=59.5,2,IF(BI7&gt;=54.5,1.5,IF(BI7&gt;=49.5,1,IF(BI7&lt;49.5,0)))))))))</f>
        <v>3</v>
      </c>
      <c r="BK7" s="492">
        <f>IF(AE7="","",AE7)</f>
        <v>53</v>
      </c>
      <c r="BL7" s="490">
        <f>IF(AF7="","",AF7)</f>
        <v>18</v>
      </c>
      <c r="BM7" s="493">
        <f>IF(AG7="","",AG7)</f>
        <v>71</v>
      </c>
      <c r="BN7" s="491">
        <f>IF(BM7="","",IF(BM7&gt;=79.5,4,IF(BM7&gt;=74.5,3.5,IF(BM7&gt;=69.5,3,IF(BM7&gt;=64.5,2.5,IF(BM7&gt;=59.5,2,IF(BM7&gt;=54.5,1.5,IF(BM7&gt;=49.5,1,IF(BM7&lt;49.5,0)))))))))</f>
        <v>3</v>
      </c>
      <c r="BO7" s="492">
        <f t="shared" ref="BO7" si="2">BG7</f>
        <v>60</v>
      </c>
      <c r="BP7" s="490">
        <f>IF(BH7="","",BH7)</f>
        <v>14</v>
      </c>
      <c r="BQ7" s="493">
        <f t="shared" ref="BQ7" si="3">BI7</f>
        <v>74</v>
      </c>
      <c r="BR7" s="491">
        <f>IF(BQ7="","",IF(BQ7&gt;=79.5,4,IF(BQ7&gt;=74.5,3.5,IF(BQ7&gt;=69.5,3,IF(BQ7&gt;=64.5,2.5,IF(BQ7&gt;=59.5,2,IF(BQ7&gt;=54.5,1.5,IF(BQ7&gt;=49.5,1,IF(BQ7&lt;49.5,0)))))))))</f>
        <v>3</v>
      </c>
      <c r="BS7" s="493">
        <f>IF(BQ7="","",ROUND(((BM7+BQ7)/2),0))</f>
        <v>73</v>
      </c>
      <c r="BT7" s="491">
        <f>IF(BS7="","",IF(BS7&gt;=79.5,4,IF(BS7&gt;=74.5,3.5,IF(BS7&gt;=69.5,3,IF(BS7&gt;=64.5,2.5,IF(BS7&gt;=59.5,2,IF(BS7&gt;=54.5,1.5,IF(BS7&gt;=49.5,1,IF(BS7&lt;49.5,0)))))))))</f>
        <v>3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35</v>
      </c>
      <c r="H8" s="319">
        <v>28</v>
      </c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63</v>
      </c>
      <c r="AE8" s="495">
        <f t="shared" ref="AE8:AE41" si="5">IF(AD8="","",ROUND(((AD8*$AE$6)/$AD$6),0))</f>
        <v>55</v>
      </c>
      <c r="AF8" s="322">
        <v>25</v>
      </c>
      <c r="AG8" s="493">
        <f t="shared" ref="AG8:AG41" si="6">IF(SUM(AE8:AF8)=0,"",SUM(AE8:AF8))</f>
        <v>80</v>
      </c>
      <c r="AH8" s="491">
        <f t="shared" ref="AH8:AH41" si="7">IF(AG8="","",IF(AG8&gt;=79.5,4,IF(AG8&gt;=74.5,3.5,IF(AG8&gt;=69.5,3,IF(AG8&gt;=64.5,2.5,IF(AG8&gt;=59.5,2,IF(AG8&gt;=54.5,1.5,IF(AG8&gt;=49.5,1,IF(AG8&lt;49.5,0)))))))))</f>
        <v>4</v>
      </c>
      <c r="AI8" s="319">
        <v>10</v>
      </c>
      <c r="AJ8" s="319">
        <v>9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19</v>
      </c>
      <c r="BG8" s="495">
        <f t="shared" ref="BG8:BG41" si="9">IF(BF8="","",ROUND(((BF8*$BG$6)/$BF$6),0))</f>
        <v>17</v>
      </c>
      <c r="BH8" s="322">
        <v>20</v>
      </c>
      <c r="BI8" s="493">
        <f t="shared" ref="BI8:BI41" si="10">IF(SUM(BG8:BH8)=0,"",SUM(BG8:BH8))</f>
        <v>37</v>
      </c>
      <c r="BJ8" s="491">
        <f t="shared" ref="BJ8:BJ41" si="11">IF(BI8="","",IF(BI8&gt;=79.5,4,IF(BI8&gt;=74.5,3.5,IF(BI8&gt;=69.5,3,IF(BI8&gt;=64.5,2.5,IF(BI8&gt;=59.5,2,IF(BI8&gt;=54.5,1.5,IF(BI8&gt;=49.5,1,IF(BI8&lt;49.5,0)))))))))</f>
        <v>0</v>
      </c>
      <c r="BK8" s="492">
        <f t="shared" ref="BK8:BK41" si="12">IF(AE8="","",AE8)</f>
        <v>55</v>
      </c>
      <c r="BL8" s="490">
        <f t="shared" ref="BL8:BL41" si="13">IF(AF8="","",AF8)</f>
        <v>25</v>
      </c>
      <c r="BM8" s="493">
        <f t="shared" ref="BM8:BM41" si="14">IF(AG8="","",AG8)</f>
        <v>80</v>
      </c>
      <c r="BN8" s="491">
        <f t="shared" ref="BN8:BN41" si="15">IF(BM8="","",IF(BM8&gt;=79.5,4,IF(BM8&gt;=74.5,3.5,IF(BM8&gt;=69.5,3,IF(BM8&gt;=64.5,2.5,IF(BM8&gt;=59.5,2,IF(BM8&gt;=54.5,1.5,IF(BM8&gt;=49.5,1,IF(BM8&lt;49.5,0)))))))))</f>
        <v>4</v>
      </c>
      <c r="BO8" s="492">
        <f t="shared" ref="BO8:BO41" si="16">BG8</f>
        <v>17</v>
      </c>
      <c r="BP8" s="490">
        <f t="shared" ref="BP8:BP41" si="17">IF(BH8="","",BH8)</f>
        <v>20</v>
      </c>
      <c r="BQ8" s="493">
        <f t="shared" ref="BQ8:BQ41" si="18">BI8</f>
        <v>37</v>
      </c>
      <c r="BR8" s="491">
        <f t="shared" ref="BR8:BR41" si="19">IF(BQ8="","",IF(BQ8&gt;=79.5,4,IF(BQ8&gt;=74.5,3.5,IF(BQ8&gt;=69.5,3,IF(BQ8&gt;=64.5,2.5,IF(BQ8&gt;=59.5,2,IF(BQ8&gt;=54.5,1.5,IF(BQ8&gt;=49.5,1,IF(BQ8&lt;49.5,0)))))))))</f>
        <v>0</v>
      </c>
      <c r="BS8" s="493">
        <f t="shared" ref="BS8:BS41" si="20">IF(BQ8="","",ROUND(((BM8+BQ8)/2),0))</f>
        <v>59</v>
      </c>
      <c r="BT8" s="491">
        <f t="shared" ref="BT8:BT41" si="21">IF(BS8="","",IF(BS8&gt;=79.5,4,IF(BS8&gt;=74.5,3.5,IF(BS8&gt;=69.5,3,IF(BS8&gt;=64.5,2.5,IF(BS8&gt;=59.5,2,IF(BS8&gt;=54.5,1.5,IF(BS8&gt;=49.5,1,IF(BS8&lt;49.5,0)))))))))</f>
        <v>1.5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36</v>
      </c>
      <c r="H9" s="319">
        <v>25</v>
      </c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61</v>
      </c>
      <c r="AE9" s="495">
        <f t="shared" si="5"/>
        <v>53</v>
      </c>
      <c r="AF9" s="322">
        <v>16</v>
      </c>
      <c r="AG9" s="493">
        <f t="shared" si="6"/>
        <v>69</v>
      </c>
      <c r="AH9" s="491">
        <f t="shared" si="7"/>
        <v>2.5</v>
      </c>
      <c r="AI9" s="319">
        <v>10</v>
      </c>
      <c r="AJ9" s="319">
        <v>9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19</v>
      </c>
      <c r="BG9" s="495">
        <f t="shared" si="9"/>
        <v>17</v>
      </c>
      <c r="BH9" s="322">
        <v>19</v>
      </c>
      <c r="BI9" s="493">
        <f t="shared" si="10"/>
        <v>36</v>
      </c>
      <c r="BJ9" s="491">
        <f t="shared" si="11"/>
        <v>0</v>
      </c>
      <c r="BK9" s="492">
        <f t="shared" si="12"/>
        <v>53</v>
      </c>
      <c r="BL9" s="490">
        <f t="shared" si="13"/>
        <v>16</v>
      </c>
      <c r="BM9" s="493">
        <f t="shared" si="14"/>
        <v>69</v>
      </c>
      <c r="BN9" s="491">
        <f t="shared" si="15"/>
        <v>2.5</v>
      </c>
      <c r="BO9" s="492">
        <f t="shared" si="16"/>
        <v>17</v>
      </c>
      <c r="BP9" s="490">
        <f t="shared" si="17"/>
        <v>19</v>
      </c>
      <c r="BQ9" s="493">
        <f t="shared" si="18"/>
        <v>36</v>
      </c>
      <c r="BR9" s="491">
        <f t="shared" si="19"/>
        <v>0</v>
      </c>
      <c r="BS9" s="493">
        <f t="shared" si="20"/>
        <v>53</v>
      </c>
      <c r="BT9" s="491">
        <f t="shared" si="21"/>
        <v>1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35</v>
      </c>
      <c r="H10" s="319">
        <v>28</v>
      </c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63</v>
      </c>
      <c r="AE10" s="495">
        <f t="shared" si="5"/>
        <v>55</v>
      </c>
      <c r="AF10" s="322">
        <v>10</v>
      </c>
      <c r="AG10" s="493">
        <f t="shared" si="6"/>
        <v>65</v>
      </c>
      <c r="AH10" s="491">
        <f t="shared" si="7"/>
        <v>2.5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55</v>
      </c>
      <c r="BL10" s="490">
        <f t="shared" si="13"/>
        <v>10</v>
      </c>
      <c r="BM10" s="493">
        <f t="shared" si="14"/>
        <v>65</v>
      </c>
      <c r="BN10" s="491">
        <f t="shared" si="15"/>
        <v>2.5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NTghVj1z3Rb1k2uoQb94WxZTv8t48RX+VlY/qRDWtHcdc4w8/Fwf/2zrU+FYipnaSBZVYx2YlNPhWJpl073SOg==" saltValue="fgfWu90sERvOi3xzCPpciA==" spinCount="100000" sheet="1" objects="1" scenarios="1" selectLockedCells="1"/>
  <mergeCells count="105">
    <mergeCell ref="AD3:AD5"/>
    <mergeCell ref="AA3:AA5"/>
    <mergeCell ref="AC3:AC5"/>
    <mergeCell ref="BS2:BT2"/>
    <mergeCell ref="BH3:BH4"/>
    <mergeCell ref="BG2:BJ2"/>
    <mergeCell ref="BL3:BL4"/>
    <mergeCell ref="BP3:BP4"/>
    <mergeCell ref="BK2:BN2"/>
    <mergeCell ref="BO2:BR2"/>
    <mergeCell ref="BD3:BD5"/>
    <mergeCell ref="BE3:BE5"/>
    <mergeCell ref="BF3:BF5"/>
    <mergeCell ref="BC2:BF2"/>
    <mergeCell ref="BC3:BC5"/>
    <mergeCell ref="AE2:AH2"/>
    <mergeCell ref="AU3:AU5"/>
    <mergeCell ref="AT3:AT5"/>
    <mergeCell ref="BA3:BA5"/>
    <mergeCell ref="AJ3:AJ5"/>
    <mergeCell ref="AF3:AF4"/>
    <mergeCell ref="AB3:AB5"/>
    <mergeCell ref="AA2:AD2"/>
    <mergeCell ref="AI2:AR2"/>
    <mergeCell ref="D13:F13"/>
    <mergeCell ref="D14:F14"/>
    <mergeCell ref="D15:F15"/>
    <mergeCell ref="P3:P5"/>
    <mergeCell ref="Q3:Q5"/>
    <mergeCell ref="D29:F29"/>
    <mergeCell ref="D37:F37"/>
    <mergeCell ref="D12:F12"/>
    <mergeCell ref="R3:R5"/>
    <mergeCell ref="D7:F7"/>
    <mergeCell ref="D8:F8"/>
    <mergeCell ref="D9:F9"/>
    <mergeCell ref="D10:F10"/>
    <mergeCell ref="D11:F11"/>
    <mergeCell ref="D40:F40"/>
    <mergeCell ref="D31:F31"/>
    <mergeCell ref="D32:F32"/>
    <mergeCell ref="D33:F33"/>
    <mergeCell ref="D34:F34"/>
    <mergeCell ref="D35:F35"/>
    <mergeCell ref="D36:F36"/>
    <mergeCell ref="D38:F38"/>
    <mergeCell ref="D39:F39"/>
    <mergeCell ref="B2:C2"/>
    <mergeCell ref="E2:F2"/>
    <mergeCell ref="N3:N5"/>
    <mergeCell ref="S3:S5"/>
    <mergeCell ref="B4:B6"/>
    <mergeCell ref="C4:C6"/>
    <mergeCell ref="D4:F6"/>
    <mergeCell ref="B3:C3"/>
    <mergeCell ref="D3:F3"/>
    <mergeCell ref="J3:J5"/>
    <mergeCell ref="K3:K5"/>
    <mergeCell ref="G3:G5"/>
    <mergeCell ref="H3:H5"/>
    <mergeCell ref="I3:I5"/>
    <mergeCell ref="L3:L5"/>
    <mergeCell ref="O3:O5"/>
    <mergeCell ref="G2:P2"/>
    <mergeCell ref="Q2:Z2"/>
    <mergeCell ref="V3:V5"/>
    <mergeCell ref="W3:W5"/>
    <mergeCell ref="X3:X5"/>
    <mergeCell ref="Y3:Y5"/>
    <mergeCell ref="Z3:Z5"/>
    <mergeCell ref="D41:F41"/>
    <mergeCell ref="M3:M5"/>
    <mergeCell ref="AR3:AR5"/>
    <mergeCell ref="AS3:AS5"/>
    <mergeCell ref="AQ3:AQ5"/>
    <mergeCell ref="AN3:AN5"/>
    <mergeCell ref="AO3:AO5"/>
    <mergeCell ref="AP3:AP5"/>
    <mergeCell ref="D18:F18"/>
    <mergeCell ref="D16:F16"/>
    <mergeCell ref="D17:F17"/>
    <mergeCell ref="D30:F30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T3:T5"/>
    <mergeCell ref="U3:U5"/>
    <mergeCell ref="AS2:BB2"/>
    <mergeCell ref="AV3:AV5"/>
    <mergeCell ref="AW3:AW5"/>
    <mergeCell ref="AX3:AX5"/>
    <mergeCell ref="AY3:AY5"/>
    <mergeCell ref="AZ3:AZ5"/>
    <mergeCell ref="BB3:BB5"/>
    <mergeCell ref="AM3:AM5"/>
    <mergeCell ref="AI3:AI5"/>
    <mergeCell ref="AK3:AK5"/>
    <mergeCell ref="AL3:AL5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5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IF(กำหนดรายวิชา!E9="","",กำหนดรายวิชา!E9)</f>
        <v>ว12101</v>
      </c>
      <c r="E2" s="725" t="str">
        <f>กำหนดรายวิชา!H9&amp;"  "&amp;"ชม./ ปี"</f>
        <v>120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IF(กำหนดรายวิชา!F9="","",กำหนดรายวิชา!F9)</f>
        <v>วิทยาศาสตร์และเทคโนโลยี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20</v>
      </c>
      <c r="H6" s="497">
        <v>20</v>
      </c>
      <c r="I6" s="497">
        <v>20</v>
      </c>
      <c r="J6" s="497">
        <v>20</v>
      </c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IF(กำหนดรายวิชา!K9="","",กำหนดรายวิชา!K9)</f>
        <v>70</v>
      </c>
      <c r="AF6" s="492">
        <f>IF(กำหนดรายวิชา!L9="","",กำหนดรายวิชา!L9)</f>
        <v>30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70</v>
      </c>
      <c r="BH6" s="492">
        <f>IF(AF6="","",AF6)</f>
        <v>30</v>
      </c>
      <c r="BI6" s="491">
        <f>IF(D2="","",BG6+BH6)</f>
        <v>100</v>
      </c>
      <c r="BJ6" s="489" t="s">
        <v>86</v>
      </c>
      <c r="BK6" s="490">
        <f t="shared" ref="BK6" si="0">AE6</f>
        <v>70</v>
      </c>
      <c r="BL6" s="490">
        <f t="shared" ref="BL6" si="1">IF(BK6="","",AF6)</f>
        <v>30</v>
      </c>
      <c r="BM6" s="491">
        <f>AG6</f>
        <v>100</v>
      </c>
      <c r="BN6" s="503" t="s">
        <v>86</v>
      </c>
      <c r="BO6" s="490">
        <f>BG6</f>
        <v>70</v>
      </c>
      <c r="BP6" s="490">
        <f>IF(BF6="","",BH6)</f>
        <v>30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7</v>
      </c>
      <c r="H7" s="319">
        <v>9</v>
      </c>
      <c r="I7" s="319">
        <v>9</v>
      </c>
      <c r="J7" s="319">
        <v>9</v>
      </c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34</v>
      </c>
      <c r="AE7" s="495">
        <f>IF(AD7="","",ROUND(((AD7*$AE$6)/$AD$6),0))</f>
        <v>30</v>
      </c>
      <c r="AF7" s="322">
        <v>18</v>
      </c>
      <c r="AG7" s="493">
        <f>IF(SUM(AE7:AF7)=0,"",SUM(AE7:AF7))</f>
        <v>48</v>
      </c>
      <c r="AH7" s="491">
        <f>IF(AG7="","",IF(AG7&gt;=79.5,4,IF(AG7&gt;=74.5,3.5,IF(AG7&gt;=69.5,3,IF(AG7&gt;=64.5,2.5,IF(AG7&gt;=59.5,2,IF(AG7&gt;=54.5,1.5,IF(AG7&gt;=49.5,1,IF(AG7&lt;49.5,0)))))))))</f>
        <v>0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60</v>
      </c>
      <c r="BH7" s="322">
        <v>19</v>
      </c>
      <c r="BI7" s="493">
        <f>IF(SUM(BG7:BH7)=0,"",SUM(BG7:BH7))</f>
        <v>79</v>
      </c>
      <c r="BJ7" s="491">
        <f>IF(BI7="","",IF(BI7&gt;=79.5,4,IF(BI7&gt;=74.5,3.5,IF(BI7&gt;=69.5,3,IF(BI7&gt;=64.5,2.5,IF(BI7&gt;=59.5,2,IF(BI7&gt;=54.5,1.5,IF(BI7&gt;=49.5,1,IF(BI7&lt;49.5,0)))))))))</f>
        <v>3.5</v>
      </c>
      <c r="BK7" s="492">
        <f>IF(AE7="","",AE7)</f>
        <v>30</v>
      </c>
      <c r="BL7" s="490">
        <f>IF(AF7="","",AF7)</f>
        <v>18</v>
      </c>
      <c r="BM7" s="493">
        <f>IF(AG7="","",AG7)</f>
        <v>48</v>
      </c>
      <c r="BN7" s="491">
        <f>IF(BM7="","",IF(BM7&gt;=79.5,4,IF(BM7&gt;=74.5,3.5,IF(BM7&gt;=69.5,3,IF(BM7&gt;=64.5,2.5,IF(BM7&gt;=59.5,2,IF(BM7&gt;=54.5,1.5,IF(BM7&gt;=49.5,1,IF(BM7&lt;49.5,0)))))))))</f>
        <v>0</v>
      </c>
      <c r="BO7" s="492">
        <f t="shared" ref="BO7" si="2">BG7</f>
        <v>60</v>
      </c>
      <c r="BP7" s="490">
        <f>IF(BH7="","",BH7)</f>
        <v>19</v>
      </c>
      <c r="BQ7" s="493">
        <f t="shared" ref="BQ7" si="3">BI7</f>
        <v>79</v>
      </c>
      <c r="BR7" s="491">
        <f>IF(BQ7="","",IF(BQ7&gt;=79.5,4,IF(BQ7&gt;=74.5,3.5,IF(BQ7&gt;=69.5,3,IF(BQ7&gt;=64.5,2.5,IF(BQ7&gt;=59.5,2,IF(BQ7&gt;=54.5,1.5,IF(BQ7&gt;=49.5,1,IF(BQ7&lt;49.5,0)))))))))</f>
        <v>3.5</v>
      </c>
      <c r="BS7" s="493">
        <f>IF(BQ7="","",ROUND(((BM7+BQ7)/2),0))</f>
        <v>64</v>
      </c>
      <c r="BT7" s="491">
        <f>IF(BS7="","",IF(BS7&gt;=79.5,4,IF(BS7&gt;=74.5,3.5,IF(BS7&gt;=69.5,3,IF(BS7&gt;=64.5,2.5,IF(BS7&gt;=59.5,2,IF(BS7&gt;=54.5,1.5,IF(BS7&gt;=49.5,1,IF(BS7&lt;49.5,0)))))))))</f>
        <v>2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14</v>
      </c>
      <c r="H8" s="319">
        <v>14</v>
      </c>
      <c r="I8" s="319">
        <v>14</v>
      </c>
      <c r="J8" s="319">
        <v>14</v>
      </c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56</v>
      </c>
      <c r="AE8" s="495">
        <f t="shared" ref="AE8:AE41" si="5">IF(AD8="","",ROUND(((AD8*$AE$6)/$AD$6),0))</f>
        <v>49</v>
      </c>
      <c r="AF8" s="322">
        <v>19</v>
      </c>
      <c r="AG8" s="493">
        <f t="shared" ref="AG8:AG41" si="6">IF(SUM(AE8:AF8)=0,"",SUM(AE8:AF8))</f>
        <v>68</v>
      </c>
      <c r="AH8" s="491">
        <f t="shared" ref="AH8:AH41" si="7">IF(AG8="","",IF(AG8&gt;=79.5,4,IF(AG8&gt;=74.5,3.5,IF(AG8&gt;=69.5,3,IF(AG8&gt;=64.5,2.5,IF(AG8&gt;=59.5,2,IF(AG8&gt;=54.5,1.5,IF(AG8&gt;=49.5,1,IF(AG8&lt;49.5,0)))))))))</f>
        <v>2.5</v>
      </c>
      <c r="AI8" s="319">
        <v>30</v>
      </c>
      <c r="AJ8" s="319">
        <v>37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67</v>
      </c>
      <c r="BG8" s="495">
        <f t="shared" ref="BG8:BG41" si="9">IF(BF8="","",ROUND(((BF8*$BG$6)/$BF$6),0))</f>
        <v>59</v>
      </c>
      <c r="BH8" s="322">
        <v>10</v>
      </c>
      <c r="BI8" s="493">
        <f t="shared" ref="BI8:BI41" si="10">IF(SUM(BG8:BH8)=0,"",SUM(BG8:BH8))</f>
        <v>69</v>
      </c>
      <c r="BJ8" s="491">
        <f t="shared" ref="BJ8:BJ41" si="11">IF(BI8="","",IF(BI8&gt;=79.5,4,IF(BI8&gt;=74.5,3.5,IF(BI8&gt;=69.5,3,IF(BI8&gt;=64.5,2.5,IF(BI8&gt;=59.5,2,IF(BI8&gt;=54.5,1.5,IF(BI8&gt;=49.5,1,IF(BI8&lt;49.5,0)))))))))</f>
        <v>2.5</v>
      </c>
      <c r="BK8" s="492">
        <f t="shared" ref="BK8:BK41" si="12">IF(AE8="","",AE8)</f>
        <v>49</v>
      </c>
      <c r="BL8" s="490">
        <f t="shared" ref="BL8:BL41" si="13">IF(AF8="","",AF8)</f>
        <v>19</v>
      </c>
      <c r="BM8" s="493">
        <f t="shared" ref="BM8:BM41" si="14">IF(AG8="","",AG8)</f>
        <v>68</v>
      </c>
      <c r="BN8" s="491">
        <f t="shared" ref="BN8:BN41" si="15">IF(BM8="","",IF(BM8&gt;=79.5,4,IF(BM8&gt;=74.5,3.5,IF(BM8&gt;=69.5,3,IF(BM8&gt;=64.5,2.5,IF(BM8&gt;=59.5,2,IF(BM8&gt;=54.5,1.5,IF(BM8&gt;=49.5,1,IF(BM8&lt;49.5,0)))))))))</f>
        <v>2.5</v>
      </c>
      <c r="BO8" s="492">
        <f t="shared" ref="BO8:BO41" si="16">BG8</f>
        <v>59</v>
      </c>
      <c r="BP8" s="490">
        <f t="shared" ref="BP8:BP41" si="17">IF(BH8="","",BH8)</f>
        <v>10</v>
      </c>
      <c r="BQ8" s="493">
        <f t="shared" ref="BQ8:BQ41" si="18">BI8</f>
        <v>69</v>
      </c>
      <c r="BR8" s="491">
        <f t="shared" ref="BR8:BR41" si="19">IF(BQ8="","",IF(BQ8&gt;=79.5,4,IF(BQ8&gt;=74.5,3.5,IF(BQ8&gt;=69.5,3,IF(BQ8&gt;=64.5,2.5,IF(BQ8&gt;=59.5,2,IF(BQ8&gt;=54.5,1.5,IF(BQ8&gt;=49.5,1,IF(BQ8&lt;49.5,0)))))))))</f>
        <v>2.5</v>
      </c>
      <c r="BS8" s="493">
        <f t="shared" ref="BS8:BS41" si="20">IF(BQ8="","",ROUND(((BM8+BQ8)/2),0))</f>
        <v>69</v>
      </c>
      <c r="BT8" s="491">
        <f t="shared" ref="BT8:BT41" si="21">IF(BS8="","",IF(BS8&gt;=79.5,4,IF(BS8&gt;=74.5,3.5,IF(BS8&gt;=69.5,3,IF(BS8&gt;=64.5,2.5,IF(BS8&gt;=59.5,2,IF(BS8&gt;=54.5,1.5,IF(BS8&gt;=49.5,1,IF(BS8&lt;49.5,0)))))))))</f>
        <v>2.5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18</v>
      </c>
      <c r="H9" s="319">
        <v>18</v>
      </c>
      <c r="I9" s="319">
        <v>18</v>
      </c>
      <c r="J9" s="319">
        <v>18</v>
      </c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72</v>
      </c>
      <c r="AE9" s="495">
        <f t="shared" si="5"/>
        <v>63</v>
      </c>
      <c r="AF9" s="322">
        <v>16</v>
      </c>
      <c r="AG9" s="493">
        <f t="shared" si="6"/>
        <v>79</v>
      </c>
      <c r="AH9" s="491">
        <f t="shared" si="7"/>
        <v>3.5</v>
      </c>
      <c r="AI9" s="319">
        <v>28</v>
      </c>
      <c r="AJ9" s="319">
        <v>30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58</v>
      </c>
      <c r="BG9" s="495">
        <f t="shared" si="9"/>
        <v>51</v>
      </c>
      <c r="BH9" s="322">
        <v>12</v>
      </c>
      <c r="BI9" s="493">
        <f t="shared" si="10"/>
        <v>63</v>
      </c>
      <c r="BJ9" s="491">
        <f t="shared" si="11"/>
        <v>2</v>
      </c>
      <c r="BK9" s="492">
        <f t="shared" si="12"/>
        <v>63</v>
      </c>
      <c r="BL9" s="490">
        <f t="shared" si="13"/>
        <v>16</v>
      </c>
      <c r="BM9" s="493">
        <f t="shared" si="14"/>
        <v>79</v>
      </c>
      <c r="BN9" s="491">
        <f t="shared" si="15"/>
        <v>3.5</v>
      </c>
      <c r="BO9" s="492">
        <f t="shared" si="16"/>
        <v>51</v>
      </c>
      <c r="BP9" s="490">
        <f t="shared" si="17"/>
        <v>12</v>
      </c>
      <c r="BQ9" s="493">
        <f t="shared" si="18"/>
        <v>63</v>
      </c>
      <c r="BR9" s="491">
        <f t="shared" si="19"/>
        <v>2</v>
      </c>
      <c r="BS9" s="493">
        <f t="shared" si="20"/>
        <v>71</v>
      </c>
      <c r="BT9" s="491">
        <f t="shared" si="21"/>
        <v>3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7</v>
      </c>
      <c r="H10" s="319">
        <v>8</v>
      </c>
      <c r="I10" s="319">
        <v>8</v>
      </c>
      <c r="J10" s="319">
        <v>8</v>
      </c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31</v>
      </c>
      <c r="AE10" s="495">
        <f t="shared" si="5"/>
        <v>27</v>
      </c>
      <c r="AF10" s="322">
        <v>22</v>
      </c>
      <c r="AG10" s="493">
        <f t="shared" si="6"/>
        <v>49</v>
      </c>
      <c r="AH10" s="491">
        <f t="shared" si="7"/>
        <v>0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27</v>
      </c>
      <c r="BL10" s="490">
        <f t="shared" si="13"/>
        <v>22</v>
      </c>
      <c r="BM10" s="493">
        <f t="shared" si="14"/>
        <v>49</v>
      </c>
      <c r="BN10" s="491">
        <f t="shared" si="15"/>
        <v>0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WoCOeyjiGxT2zzHqOdvU5Jxh5PcnCXAPqMRNa3C/zaVND6iUXFI4wZUnS9V+eSTFTIQAG0as/90pgjiqt3OnUg==" saltValue="CgFqZs8Ga/sACmgTR9PQRA==" spinCount="100000" sheet="1" objects="1" scenarios="1" selectLockedCells="1"/>
  <mergeCells count="105">
    <mergeCell ref="AE2:AH2"/>
    <mergeCell ref="AD3:AD5"/>
    <mergeCell ref="AI3:AI5"/>
    <mergeCell ref="AJ3:AJ5"/>
    <mergeCell ref="AK3:AK5"/>
    <mergeCell ref="AV3:AV5"/>
    <mergeCell ref="BK2:BN2"/>
    <mergeCell ref="BO2:BR2"/>
    <mergeCell ref="BB3:BB5"/>
    <mergeCell ref="BC3:BC5"/>
    <mergeCell ref="AP3:AP5"/>
    <mergeCell ref="AQ3:AQ5"/>
    <mergeCell ref="BG2:BJ2"/>
    <mergeCell ref="AW3:AW5"/>
    <mergeCell ref="AX3:AX5"/>
    <mergeCell ref="AY3:AY5"/>
    <mergeCell ref="AZ3:AZ5"/>
    <mergeCell ref="BC2:BF2"/>
    <mergeCell ref="BL3:BL4"/>
    <mergeCell ref="BP3:BP4"/>
    <mergeCell ref="BH3:BH4"/>
    <mergeCell ref="AS2:BB2"/>
    <mergeCell ref="P3:P5"/>
    <mergeCell ref="Q3:Q5"/>
    <mergeCell ref="R3:R5"/>
    <mergeCell ref="Z3:Z5"/>
    <mergeCell ref="AA3:AA5"/>
    <mergeCell ref="AC3:AC5"/>
    <mergeCell ref="AM3:AM5"/>
    <mergeCell ref="BF3:BF5"/>
    <mergeCell ref="AF3:AF4"/>
    <mergeCell ref="BD3:BD5"/>
    <mergeCell ref="BE3:BE5"/>
    <mergeCell ref="AT3:AT5"/>
    <mergeCell ref="AU3:AU5"/>
    <mergeCell ref="BA3:BA5"/>
    <mergeCell ref="AL3:AL5"/>
    <mergeCell ref="AR3:AR5"/>
    <mergeCell ref="AS3:AS5"/>
    <mergeCell ref="AN3:AN5"/>
    <mergeCell ref="AO3:AO5"/>
    <mergeCell ref="AB3:AB5"/>
    <mergeCell ref="T3:T5"/>
    <mergeCell ref="U3:U5"/>
    <mergeCell ref="V3:V5"/>
    <mergeCell ref="D37:F37"/>
    <mergeCell ref="D40:F40"/>
    <mergeCell ref="D36:F36"/>
    <mergeCell ref="D29:F29"/>
    <mergeCell ref="D34:F34"/>
    <mergeCell ref="D35:F35"/>
    <mergeCell ref="D31:F31"/>
    <mergeCell ref="D32:F32"/>
    <mergeCell ref="D33:F33"/>
    <mergeCell ref="D30:F30"/>
    <mergeCell ref="D38:F38"/>
    <mergeCell ref="D39:F39"/>
    <mergeCell ref="G2:P2"/>
    <mergeCell ref="Q2:Z2"/>
    <mergeCell ref="AA2:AD2"/>
    <mergeCell ref="AI2:AR2"/>
    <mergeCell ref="D27:F27"/>
    <mergeCell ref="D22:F22"/>
    <mergeCell ref="D23:F23"/>
    <mergeCell ref="D28:F28"/>
    <mergeCell ref="D18:F18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9:F19"/>
    <mergeCell ref="D20:F20"/>
    <mergeCell ref="D21:F21"/>
    <mergeCell ref="O3:O5"/>
    <mergeCell ref="D41:F41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B4:B6"/>
    <mergeCell ref="C4:C6"/>
    <mergeCell ref="D4:F6"/>
    <mergeCell ref="N3:N5"/>
    <mergeCell ref="S3:S5"/>
    <mergeCell ref="Y3:Y5"/>
    <mergeCell ref="W3:W5"/>
    <mergeCell ref="X3:X5"/>
    <mergeCell ref="D24:F24"/>
    <mergeCell ref="D25:F25"/>
    <mergeCell ref="D26:F26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50"/>
    <pageSetUpPr autoPageBreaks="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H14" sqref="H14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IF(กำหนดรายวิชา!E10="","",กำหนดรายวิชา!E10)</f>
        <v>ส12101</v>
      </c>
      <c r="E2" s="725" t="str">
        <f>กำหนดรายวิชา!H10&amp;"  "&amp;"ชม./ ปี"</f>
        <v>40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IF(กำหนดรายวิชา!F10="","",กำหนดรายวิชา!F10)</f>
        <v>สังคมศึกษา ศาสนาและวัฒนธรรม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40</v>
      </c>
      <c r="H6" s="497">
        <v>40</v>
      </c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IF(กำหนดรายวิชา!K10="","",กำหนดรายวิชา!K10)</f>
        <v>70</v>
      </c>
      <c r="AF6" s="492">
        <f>IF(กำหนดรายวิชา!L10="","",กำหนดรายวิชา!L10)</f>
        <v>30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70</v>
      </c>
      <c r="BH6" s="492">
        <f>IF(AF6="","",AF6)</f>
        <v>30</v>
      </c>
      <c r="BI6" s="491">
        <f>IF(D2="","",BG6+BH6)</f>
        <v>100</v>
      </c>
      <c r="BJ6" s="489" t="s">
        <v>86</v>
      </c>
      <c r="BK6" s="490">
        <f t="shared" ref="BK6" si="0">AE6</f>
        <v>70</v>
      </c>
      <c r="BL6" s="490">
        <f t="shared" ref="BL6" si="1">IF(BK6="","",AF6)</f>
        <v>30</v>
      </c>
      <c r="BM6" s="491">
        <f>AG6</f>
        <v>100</v>
      </c>
      <c r="BN6" s="503" t="s">
        <v>86</v>
      </c>
      <c r="BO6" s="490">
        <f>BG6</f>
        <v>70</v>
      </c>
      <c r="BP6" s="490">
        <f>IF(BF6="","",BH6)</f>
        <v>30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36</v>
      </c>
      <c r="H7" s="319">
        <v>25</v>
      </c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61</v>
      </c>
      <c r="AE7" s="495">
        <f>IF(AD7="","",ROUND(((AD7*$AE$6)/$AD$6),0))</f>
        <v>53</v>
      </c>
      <c r="AF7" s="322">
        <v>18</v>
      </c>
      <c r="AG7" s="493">
        <f>IF(SUM(AE7:AF7)=0,"",SUM(AE7:AF7))</f>
        <v>71</v>
      </c>
      <c r="AH7" s="491">
        <f>IF(AG7="","",IF(AG7&gt;=79.5,4,IF(AG7&gt;=74.5,3.5,IF(AG7&gt;=69.5,3,IF(AG7&gt;=64.5,2.5,IF(AG7&gt;=59.5,2,IF(AG7&gt;=54.5,1.5,IF(AG7&gt;=49.5,1,IF(AG7&lt;49.5,0)))))))))</f>
        <v>3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60</v>
      </c>
      <c r="BH7" s="322">
        <v>14</v>
      </c>
      <c r="BI7" s="493">
        <f>IF(SUM(BG7:BH7)=0,"",SUM(BG7:BH7))</f>
        <v>74</v>
      </c>
      <c r="BJ7" s="491">
        <f>IF(BI7="","",IF(BI7&gt;=79.5,4,IF(BI7&gt;=74.5,3.5,IF(BI7&gt;=69.5,3,IF(BI7&gt;=64.5,2.5,IF(BI7&gt;=59.5,2,IF(BI7&gt;=54.5,1.5,IF(BI7&gt;=49.5,1,IF(BI7&lt;49.5,0)))))))))</f>
        <v>3</v>
      </c>
      <c r="BK7" s="492">
        <f>IF(AE7="","",AE7)</f>
        <v>53</v>
      </c>
      <c r="BL7" s="490">
        <f>IF(AF7="","",AF7)</f>
        <v>18</v>
      </c>
      <c r="BM7" s="493">
        <f>IF(AG7="","",AG7)</f>
        <v>71</v>
      </c>
      <c r="BN7" s="491">
        <f>IF(BM7="","",IF(BM7&gt;=79.5,4,IF(BM7&gt;=74.5,3.5,IF(BM7&gt;=69.5,3,IF(BM7&gt;=64.5,2.5,IF(BM7&gt;=59.5,2,IF(BM7&gt;=54.5,1.5,IF(BM7&gt;=49.5,1,IF(BM7&lt;49.5,0)))))))))</f>
        <v>3</v>
      </c>
      <c r="BO7" s="492">
        <f t="shared" ref="BO7" si="2">BG7</f>
        <v>60</v>
      </c>
      <c r="BP7" s="490">
        <f>IF(BH7="","",BH7)</f>
        <v>14</v>
      </c>
      <c r="BQ7" s="493">
        <f t="shared" ref="BQ7" si="3">BI7</f>
        <v>74</v>
      </c>
      <c r="BR7" s="491">
        <f>IF(BQ7="","",IF(BQ7&gt;=79.5,4,IF(BQ7&gt;=74.5,3.5,IF(BQ7&gt;=69.5,3,IF(BQ7&gt;=64.5,2.5,IF(BQ7&gt;=59.5,2,IF(BQ7&gt;=54.5,1.5,IF(BQ7&gt;=49.5,1,IF(BQ7&lt;49.5,0)))))))))</f>
        <v>3</v>
      </c>
      <c r="BS7" s="493">
        <f>IF(BQ7="","",ROUND(((BM7+BQ7)/2),0))</f>
        <v>73</v>
      </c>
      <c r="BT7" s="491">
        <f>IF(BS7="","",IF(BS7&gt;=79.5,4,IF(BS7&gt;=74.5,3.5,IF(BS7&gt;=69.5,3,IF(BS7&gt;=64.5,2.5,IF(BS7&gt;=59.5,2,IF(BS7&gt;=54.5,1.5,IF(BS7&gt;=49.5,1,IF(BS7&lt;49.5,0)))))))))</f>
        <v>3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35</v>
      </c>
      <c r="H8" s="319">
        <v>28</v>
      </c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63</v>
      </c>
      <c r="AE8" s="495">
        <f t="shared" ref="AE8:AE41" si="5">IF(AD8="","",ROUND(((AD8*$AE$6)/$AD$6),0))</f>
        <v>55</v>
      </c>
      <c r="AF8" s="322">
        <v>25</v>
      </c>
      <c r="AG8" s="493">
        <f t="shared" ref="AG8:AG41" si="6">IF(SUM(AE8:AF8)=0,"",SUM(AE8:AF8))</f>
        <v>80</v>
      </c>
      <c r="AH8" s="491">
        <f t="shared" ref="AH8:AH41" si="7">IF(AG8="","",IF(AG8&gt;=79.5,4,IF(AG8&gt;=74.5,3.5,IF(AG8&gt;=69.5,3,IF(AG8&gt;=64.5,2.5,IF(AG8&gt;=59.5,2,IF(AG8&gt;=54.5,1.5,IF(AG8&gt;=49.5,1,IF(AG8&lt;49.5,0)))))))))</f>
        <v>4</v>
      </c>
      <c r="AI8" s="319">
        <v>10</v>
      </c>
      <c r="AJ8" s="319">
        <v>9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19</v>
      </c>
      <c r="BG8" s="495">
        <f t="shared" ref="BG8:BG41" si="9">IF(BF8="","",ROUND(((BF8*$BG$6)/$BF$6),0))</f>
        <v>17</v>
      </c>
      <c r="BH8" s="322">
        <v>26</v>
      </c>
      <c r="BI8" s="493">
        <f t="shared" ref="BI8:BI41" si="10">IF(SUM(BG8:BH8)=0,"",SUM(BG8:BH8))</f>
        <v>43</v>
      </c>
      <c r="BJ8" s="491">
        <f t="shared" ref="BJ8:BJ41" si="11">IF(BI8="","",IF(BI8&gt;=79.5,4,IF(BI8&gt;=74.5,3.5,IF(BI8&gt;=69.5,3,IF(BI8&gt;=64.5,2.5,IF(BI8&gt;=59.5,2,IF(BI8&gt;=54.5,1.5,IF(BI8&gt;=49.5,1,IF(BI8&lt;49.5,0)))))))))</f>
        <v>0</v>
      </c>
      <c r="BK8" s="492">
        <f t="shared" ref="BK8:BK41" si="12">IF(AE8="","",AE8)</f>
        <v>55</v>
      </c>
      <c r="BL8" s="490">
        <f t="shared" ref="BL8:BL41" si="13">IF(AF8="","",AF8)</f>
        <v>25</v>
      </c>
      <c r="BM8" s="493">
        <f t="shared" ref="BM8:BM41" si="14">IF(AG8="","",AG8)</f>
        <v>80</v>
      </c>
      <c r="BN8" s="491">
        <f t="shared" ref="BN8:BN41" si="15">IF(BM8="","",IF(BM8&gt;=79.5,4,IF(BM8&gt;=74.5,3.5,IF(BM8&gt;=69.5,3,IF(BM8&gt;=64.5,2.5,IF(BM8&gt;=59.5,2,IF(BM8&gt;=54.5,1.5,IF(BM8&gt;=49.5,1,IF(BM8&lt;49.5,0)))))))))</f>
        <v>4</v>
      </c>
      <c r="BO8" s="492">
        <f t="shared" ref="BO8:BO41" si="16">BG8</f>
        <v>17</v>
      </c>
      <c r="BP8" s="490">
        <f t="shared" ref="BP8:BP41" si="17">IF(BH8="","",BH8)</f>
        <v>26</v>
      </c>
      <c r="BQ8" s="493">
        <f t="shared" ref="BQ8:BQ41" si="18">BI8</f>
        <v>43</v>
      </c>
      <c r="BR8" s="491">
        <f t="shared" ref="BR8:BR41" si="19">IF(BQ8="","",IF(BQ8&gt;=79.5,4,IF(BQ8&gt;=74.5,3.5,IF(BQ8&gt;=69.5,3,IF(BQ8&gt;=64.5,2.5,IF(BQ8&gt;=59.5,2,IF(BQ8&gt;=54.5,1.5,IF(BQ8&gt;=49.5,1,IF(BQ8&lt;49.5,0)))))))))</f>
        <v>0</v>
      </c>
      <c r="BS8" s="493">
        <f t="shared" ref="BS8:BS41" si="20">IF(BQ8="","",ROUND(((BM8+BQ8)/2),0))</f>
        <v>62</v>
      </c>
      <c r="BT8" s="491">
        <f t="shared" ref="BT8:BT41" si="21">IF(BS8="","",IF(BS8&gt;=79.5,4,IF(BS8&gt;=74.5,3.5,IF(BS8&gt;=69.5,3,IF(BS8&gt;=64.5,2.5,IF(BS8&gt;=59.5,2,IF(BS8&gt;=54.5,1.5,IF(BS8&gt;=49.5,1,IF(BS8&lt;49.5,0)))))))))</f>
        <v>2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36</v>
      </c>
      <c r="H9" s="319">
        <v>25</v>
      </c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61</v>
      </c>
      <c r="AE9" s="495">
        <f t="shared" si="5"/>
        <v>53</v>
      </c>
      <c r="AF9" s="322">
        <v>16</v>
      </c>
      <c r="AG9" s="493">
        <f t="shared" si="6"/>
        <v>69</v>
      </c>
      <c r="AH9" s="491">
        <f t="shared" si="7"/>
        <v>2.5</v>
      </c>
      <c r="AI9" s="319">
        <v>10</v>
      </c>
      <c r="AJ9" s="319">
        <v>9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19</v>
      </c>
      <c r="BG9" s="495">
        <f t="shared" si="9"/>
        <v>17</v>
      </c>
      <c r="BH9" s="322">
        <v>25</v>
      </c>
      <c r="BI9" s="493">
        <f t="shared" si="10"/>
        <v>42</v>
      </c>
      <c r="BJ9" s="491">
        <f t="shared" si="11"/>
        <v>0</v>
      </c>
      <c r="BK9" s="492">
        <f t="shared" si="12"/>
        <v>53</v>
      </c>
      <c r="BL9" s="490">
        <f t="shared" si="13"/>
        <v>16</v>
      </c>
      <c r="BM9" s="493">
        <f t="shared" si="14"/>
        <v>69</v>
      </c>
      <c r="BN9" s="491">
        <f t="shared" si="15"/>
        <v>2.5</v>
      </c>
      <c r="BO9" s="492">
        <f t="shared" si="16"/>
        <v>17</v>
      </c>
      <c r="BP9" s="490">
        <f t="shared" si="17"/>
        <v>25</v>
      </c>
      <c r="BQ9" s="493">
        <f t="shared" si="18"/>
        <v>42</v>
      </c>
      <c r="BR9" s="491">
        <f t="shared" si="19"/>
        <v>0</v>
      </c>
      <c r="BS9" s="493">
        <f t="shared" si="20"/>
        <v>56</v>
      </c>
      <c r="BT9" s="491">
        <f t="shared" si="21"/>
        <v>1.5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35</v>
      </c>
      <c r="H10" s="319">
        <v>28</v>
      </c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63</v>
      </c>
      <c r="AE10" s="495">
        <f t="shared" si="5"/>
        <v>55</v>
      </c>
      <c r="AF10" s="322">
        <v>10</v>
      </c>
      <c r="AG10" s="493">
        <f t="shared" si="6"/>
        <v>65</v>
      </c>
      <c r="AH10" s="491">
        <f t="shared" si="7"/>
        <v>2.5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55</v>
      </c>
      <c r="BL10" s="490">
        <f t="shared" si="13"/>
        <v>10</v>
      </c>
      <c r="BM10" s="493">
        <f t="shared" si="14"/>
        <v>65</v>
      </c>
      <c r="BN10" s="491">
        <f t="shared" si="15"/>
        <v>2.5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3UmKJczJtF2HWhBLhg3u7fbqtV5rqwK4tgaoz7dO6wClrkOBp41CHlYdGnpKhOzDGlBbkc+2O4Nd4XIp7t3JhA==" saltValue="yaqgNDaEZkOZhSkPv76a9w==" spinCount="100000" sheet="1" objects="1" scenarios="1" selectLockedCells="1"/>
  <mergeCells count="105">
    <mergeCell ref="AE2:AH2"/>
    <mergeCell ref="AD3:AD5"/>
    <mergeCell ref="AI3:AI5"/>
    <mergeCell ref="AJ3:AJ5"/>
    <mergeCell ref="AK3:AK5"/>
    <mergeCell ref="AV3:AV5"/>
    <mergeCell ref="BK2:BN2"/>
    <mergeCell ref="BO2:BR2"/>
    <mergeCell ref="BB3:BB5"/>
    <mergeCell ref="BC3:BC5"/>
    <mergeCell ref="AP3:AP5"/>
    <mergeCell ref="AQ3:AQ5"/>
    <mergeCell ref="BG2:BJ2"/>
    <mergeCell ref="AW3:AW5"/>
    <mergeCell ref="AX3:AX5"/>
    <mergeCell ref="AY3:AY5"/>
    <mergeCell ref="AZ3:AZ5"/>
    <mergeCell ref="BC2:BF2"/>
    <mergeCell ref="BL3:BL4"/>
    <mergeCell ref="BP3:BP4"/>
    <mergeCell ref="BH3:BH4"/>
    <mergeCell ref="Z3:Z5"/>
    <mergeCell ref="AA3:AA5"/>
    <mergeCell ref="AC3:AC5"/>
    <mergeCell ref="AM3:AM5"/>
    <mergeCell ref="BF3:BF5"/>
    <mergeCell ref="AF3:AF4"/>
    <mergeCell ref="BD3:BD5"/>
    <mergeCell ref="BE3:BE5"/>
    <mergeCell ref="AT3:AT5"/>
    <mergeCell ref="AU3:AU5"/>
    <mergeCell ref="BA3:BA5"/>
    <mergeCell ref="AL3:AL5"/>
    <mergeCell ref="AR3:AR5"/>
    <mergeCell ref="AS3:AS5"/>
    <mergeCell ref="AN3:AN5"/>
    <mergeCell ref="AO3:AO5"/>
    <mergeCell ref="AB3:AB5"/>
    <mergeCell ref="D37:F37"/>
    <mergeCell ref="D40:F40"/>
    <mergeCell ref="D36:F36"/>
    <mergeCell ref="D31:F31"/>
    <mergeCell ref="D32:F32"/>
    <mergeCell ref="D33:F33"/>
    <mergeCell ref="D38:F38"/>
    <mergeCell ref="D39:F39"/>
    <mergeCell ref="D19:F19"/>
    <mergeCell ref="D20:F20"/>
    <mergeCell ref="D21:F21"/>
    <mergeCell ref="D22:F22"/>
    <mergeCell ref="D23:F23"/>
    <mergeCell ref="D29:F29"/>
    <mergeCell ref="D34:F34"/>
    <mergeCell ref="D35:F35"/>
    <mergeCell ref="D24:F24"/>
    <mergeCell ref="D25:F25"/>
    <mergeCell ref="D26:F26"/>
    <mergeCell ref="D27:F27"/>
    <mergeCell ref="D28:F28"/>
    <mergeCell ref="D30:F30"/>
    <mergeCell ref="W3:W5"/>
    <mergeCell ref="X3:X5"/>
    <mergeCell ref="D18:F18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O3:O5"/>
    <mergeCell ref="P3:P5"/>
    <mergeCell ref="Q3:Q5"/>
    <mergeCell ref="R3:R5"/>
    <mergeCell ref="T3:T5"/>
    <mergeCell ref="U3:U5"/>
    <mergeCell ref="V3:V5"/>
    <mergeCell ref="G2:P2"/>
    <mergeCell ref="Q2:Z2"/>
    <mergeCell ref="AA2:AD2"/>
    <mergeCell ref="AI2:AR2"/>
    <mergeCell ref="AS2:BB2"/>
    <mergeCell ref="D41:F41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B4:B6"/>
    <mergeCell ref="C4:C6"/>
    <mergeCell ref="D4:F6"/>
    <mergeCell ref="N3:N5"/>
    <mergeCell ref="S3:S5"/>
    <mergeCell ref="Y3:Y5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ignoredErrors>
    <ignoredError sqref="BP6" 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5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IF(กำหนดรายวิชา!E11="","",กำหนดรายวิชา!E11)</f>
        <v>ส12102</v>
      </c>
      <c r="E2" s="725" t="str">
        <f>กำหนดรายวิชา!H11&amp;"  "&amp;"ชม./ ปี"</f>
        <v>40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IF(กำหนดรายวิชา!F11="","",กำหนดรายวิชา!F11)</f>
        <v>ประวัติศาสตร์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20</v>
      </c>
      <c r="H6" s="497">
        <v>20</v>
      </c>
      <c r="I6" s="497">
        <v>20</v>
      </c>
      <c r="J6" s="497">
        <v>20</v>
      </c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IF(กำหนดรายวิชา!K11="","",กำหนดรายวิชา!K11)</f>
        <v>80</v>
      </c>
      <c r="AF6" s="492">
        <f>IF(กำหนดรายวิชา!L11="","",กำหนดรายวิชา!L11)</f>
        <v>20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80</v>
      </c>
      <c r="BH6" s="492">
        <f>IF(AF6="","",AF6)</f>
        <v>20</v>
      </c>
      <c r="BI6" s="491">
        <f>IF(D2="","",BG6+BH6)</f>
        <v>100</v>
      </c>
      <c r="BJ6" s="489" t="s">
        <v>86</v>
      </c>
      <c r="BK6" s="490">
        <f t="shared" ref="BK6" si="0">AE6</f>
        <v>80</v>
      </c>
      <c r="BL6" s="490">
        <f t="shared" ref="BL6" si="1">IF(BK6="","",AF6)</f>
        <v>20</v>
      </c>
      <c r="BM6" s="491">
        <f>AG6</f>
        <v>100</v>
      </c>
      <c r="BN6" s="503" t="s">
        <v>86</v>
      </c>
      <c r="BO6" s="490">
        <f>BG6</f>
        <v>80</v>
      </c>
      <c r="BP6" s="490">
        <f>IF(BF6="","",BH6)</f>
        <v>20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10</v>
      </c>
      <c r="H7" s="319">
        <v>9</v>
      </c>
      <c r="I7" s="319">
        <v>9</v>
      </c>
      <c r="J7" s="319">
        <v>9</v>
      </c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37</v>
      </c>
      <c r="AE7" s="495">
        <f>IF(AD7="","",ROUND(((AD7*$AE$6)/$AD$6),0))</f>
        <v>37</v>
      </c>
      <c r="AF7" s="322">
        <v>10</v>
      </c>
      <c r="AG7" s="493">
        <f>IF(SUM(AE7:AF7)=0,"",SUM(AE7:AF7))</f>
        <v>47</v>
      </c>
      <c r="AH7" s="491">
        <f>IF(AG7="","",IF(AG7&gt;=79.5,4,IF(AG7&gt;=74.5,3.5,IF(AG7&gt;=69.5,3,IF(AG7&gt;=64.5,2.5,IF(AG7&gt;=59.5,2,IF(AG7&gt;=54.5,1.5,IF(AG7&gt;=49.5,1,IF(AG7&lt;49.5,0)))))))))</f>
        <v>0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68</v>
      </c>
      <c r="BH7" s="322">
        <v>19</v>
      </c>
      <c r="BI7" s="493">
        <f>IF(SUM(BG7:BH7)=0,"",SUM(BG7:BH7))</f>
        <v>87</v>
      </c>
      <c r="BJ7" s="491">
        <f>IF(BI7="","",IF(BI7&gt;=79.5,4,IF(BI7&gt;=74.5,3.5,IF(BI7&gt;=69.5,3,IF(BI7&gt;=64.5,2.5,IF(BI7&gt;=59.5,2,IF(BI7&gt;=54.5,1.5,IF(BI7&gt;=49.5,1,IF(BI7&lt;49.5,0)))))))))</f>
        <v>4</v>
      </c>
      <c r="BK7" s="492">
        <f>IF(AE7="","",AE7)</f>
        <v>37</v>
      </c>
      <c r="BL7" s="490">
        <f>IF(AF7="","",AF7)</f>
        <v>10</v>
      </c>
      <c r="BM7" s="493">
        <f>IF(AG7="","",AG7)</f>
        <v>47</v>
      </c>
      <c r="BN7" s="491">
        <f>IF(BM7="","",IF(BM7&gt;=79.5,4,IF(BM7&gt;=74.5,3.5,IF(BM7&gt;=69.5,3,IF(BM7&gt;=64.5,2.5,IF(BM7&gt;=59.5,2,IF(BM7&gt;=54.5,1.5,IF(BM7&gt;=49.5,1,IF(BM7&lt;49.5,0)))))))))</f>
        <v>0</v>
      </c>
      <c r="BO7" s="492">
        <f t="shared" ref="BO7" si="2">BG7</f>
        <v>68</v>
      </c>
      <c r="BP7" s="490">
        <f>IF(BH7="","",BH7)</f>
        <v>19</v>
      </c>
      <c r="BQ7" s="493">
        <f t="shared" ref="BQ7" si="3">BI7</f>
        <v>87</v>
      </c>
      <c r="BR7" s="491">
        <f>IF(BQ7="","",IF(BQ7&gt;=79.5,4,IF(BQ7&gt;=74.5,3.5,IF(BQ7&gt;=69.5,3,IF(BQ7&gt;=64.5,2.5,IF(BQ7&gt;=59.5,2,IF(BQ7&gt;=54.5,1.5,IF(BQ7&gt;=49.5,1,IF(BQ7&lt;49.5,0)))))))))</f>
        <v>4</v>
      </c>
      <c r="BS7" s="493">
        <f>IF(BQ7="","",ROUND(((BM7+BQ7)/2),0))</f>
        <v>67</v>
      </c>
      <c r="BT7" s="491">
        <f>IF(BS7="","",IF(BS7&gt;=79.5,4,IF(BS7&gt;=74.5,3.5,IF(BS7&gt;=69.5,3,IF(BS7&gt;=64.5,2.5,IF(BS7&gt;=59.5,2,IF(BS7&gt;=54.5,1.5,IF(BS7&gt;=49.5,1,IF(BS7&lt;49.5,0)))))))))</f>
        <v>2.5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14</v>
      </c>
      <c r="H8" s="319">
        <v>14</v>
      </c>
      <c r="I8" s="319">
        <v>14</v>
      </c>
      <c r="J8" s="319">
        <v>14</v>
      </c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56</v>
      </c>
      <c r="AE8" s="495">
        <f t="shared" ref="AE8:AE41" si="5">IF(AD8="","",ROUND(((AD8*$AE$6)/$AD$6),0))</f>
        <v>56</v>
      </c>
      <c r="AF8" s="322">
        <v>8</v>
      </c>
      <c r="AG8" s="493">
        <f t="shared" ref="AG8:AG41" si="6">IF(SUM(AE8:AF8)=0,"",SUM(AE8:AF8))</f>
        <v>64</v>
      </c>
      <c r="AH8" s="491">
        <f t="shared" ref="AH8:AH41" si="7">IF(AG8="","",IF(AG8&gt;=79.5,4,IF(AG8&gt;=74.5,3.5,IF(AG8&gt;=69.5,3,IF(AG8&gt;=64.5,2.5,IF(AG8&gt;=59.5,2,IF(AG8&gt;=54.5,1.5,IF(AG8&gt;=49.5,1,IF(AG8&lt;49.5,0)))))))))</f>
        <v>2</v>
      </c>
      <c r="AI8" s="319">
        <v>30</v>
      </c>
      <c r="AJ8" s="319">
        <v>37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67</v>
      </c>
      <c r="BG8" s="495">
        <f t="shared" ref="BG8:BG41" si="9">IF(BF8="","",ROUND(((BF8*$BG$6)/$BF$6),0))</f>
        <v>67</v>
      </c>
      <c r="BH8" s="322">
        <v>10</v>
      </c>
      <c r="BI8" s="493">
        <f t="shared" ref="BI8:BI41" si="10">IF(SUM(BG8:BH8)=0,"",SUM(BG8:BH8))</f>
        <v>77</v>
      </c>
      <c r="BJ8" s="491">
        <f t="shared" ref="BJ8:BJ41" si="11">IF(BI8="","",IF(BI8&gt;=79.5,4,IF(BI8&gt;=74.5,3.5,IF(BI8&gt;=69.5,3,IF(BI8&gt;=64.5,2.5,IF(BI8&gt;=59.5,2,IF(BI8&gt;=54.5,1.5,IF(BI8&gt;=49.5,1,IF(BI8&lt;49.5,0)))))))))</f>
        <v>3.5</v>
      </c>
      <c r="BK8" s="492">
        <f t="shared" ref="BK8:BK41" si="12">IF(AE8="","",AE8)</f>
        <v>56</v>
      </c>
      <c r="BL8" s="490">
        <f t="shared" ref="BL8:BL41" si="13">IF(AF8="","",AF8)</f>
        <v>8</v>
      </c>
      <c r="BM8" s="493">
        <f t="shared" ref="BM8:BM41" si="14">IF(AG8="","",AG8)</f>
        <v>64</v>
      </c>
      <c r="BN8" s="491">
        <f t="shared" ref="BN8:BN41" si="15">IF(BM8="","",IF(BM8&gt;=79.5,4,IF(BM8&gt;=74.5,3.5,IF(BM8&gt;=69.5,3,IF(BM8&gt;=64.5,2.5,IF(BM8&gt;=59.5,2,IF(BM8&gt;=54.5,1.5,IF(BM8&gt;=49.5,1,IF(BM8&lt;49.5,0)))))))))</f>
        <v>2</v>
      </c>
      <c r="BO8" s="492">
        <f t="shared" ref="BO8:BO41" si="16">BG8</f>
        <v>67</v>
      </c>
      <c r="BP8" s="490">
        <f t="shared" ref="BP8:BP41" si="17">IF(BH8="","",BH8)</f>
        <v>10</v>
      </c>
      <c r="BQ8" s="493">
        <f t="shared" ref="BQ8:BQ41" si="18">BI8</f>
        <v>77</v>
      </c>
      <c r="BR8" s="491">
        <f t="shared" ref="BR8:BR41" si="19">IF(BQ8="","",IF(BQ8&gt;=79.5,4,IF(BQ8&gt;=74.5,3.5,IF(BQ8&gt;=69.5,3,IF(BQ8&gt;=64.5,2.5,IF(BQ8&gt;=59.5,2,IF(BQ8&gt;=54.5,1.5,IF(BQ8&gt;=49.5,1,IF(BQ8&lt;49.5,0)))))))))</f>
        <v>3.5</v>
      </c>
      <c r="BS8" s="493">
        <f t="shared" ref="BS8:BS41" si="20">IF(BQ8="","",ROUND(((BM8+BQ8)/2),0))</f>
        <v>71</v>
      </c>
      <c r="BT8" s="491">
        <f t="shared" ref="BT8:BT41" si="21">IF(BS8="","",IF(BS8&gt;=79.5,4,IF(BS8&gt;=74.5,3.5,IF(BS8&gt;=69.5,3,IF(BS8&gt;=64.5,2.5,IF(BS8&gt;=59.5,2,IF(BS8&gt;=54.5,1.5,IF(BS8&gt;=49.5,1,IF(BS8&lt;49.5,0)))))))))</f>
        <v>3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18</v>
      </c>
      <c r="H9" s="319">
        <v>18</v>
      </c>
      <c r="I9" s="319">
        <v>18</v>
      </c>
      <c r="J9" s="319">
        <v>18</v>
      </c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72</v>
      </c>
      <c r="AE9" s="495">
        <f t="shared" si="5"/>
        <v>72</v>
      </c>
      <c r="AF9" s="322">
        <v>12</v>
      </c>
      <c r="AG9" s="493">
        <f t="shared" si="6"/>
        <v>84</v>
      </c>
      <c r="AH9" s="491">
        <f t="shared" si="7"/>
        <v>4</v>
      </c>
      <c r="AI9" s="319">
        <v>28</v>
      </c>
      <c r="AJ9" s="319">
        <v>30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58</v>
      </c>
      <c r="BG9" s="495">
        <f t="shared" si="9"/>
        <v>58</v>
      </c>
      <c r="BH9" s="322">
        <v>12</v>
      </c>
      <c r="BI9" s="493">
        <f t="shared" si="10"/>
        <v>70</v>
      </c>
      <c r="BJ9" s="491">
        <f t="shared" si="11"/>
        <v>3</v>
      </c>
      <c r="BK9" s="492">
        <f t="shared" si="12"/>
        <v>72</v>
      </c>
      <c r="BL9" s="490">
        <f t="shared" si="13"/>
        <v>12</v>
      </c>
      <c r="BM9" s="493">
        <f t="shared" si="14"/>
        <v>84</v>
      </c>
      <c r="BN9" s="491">
        <f t="shared" si="15"/>
        <v>4</v>
      </c>
      <c r="BO9" s="492">
        <f t="shared" si="16"/>
        <v>58</v>
      </c>
      <c r="BP9" s="490">
        <f t="shared" si="17"/>
        <v>12</v>
      </c>
      <c r="BQ9" s="493">
        <f t="shared" si="18"/>
        <v>70</v>
      </c>
      <c r="BR9" s="491">
        <f t="shared" si="19"/>
        <v>3</v>
      </c>
      <c r="BS9" s="493">
        <f t="shared" si="20"/>
        <v>77</v>
      </c>
      <c r="BT9" s="491">
        <f t="shared" si="21"/>
        <v>3.5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9</v>
      </c>
      <c r="H10" s="319">
        <v>9</v>
      </c>
      <c r="I10" s="319">
        <v>9</v>
      </c>
      <c r="J10" s="319">
        <v>9</v>
      </c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36</v>
      </c>
      <c r="AE10" s="495">
        <f t="shared" si="5"/>
        <v>36</v>
      </c>
      <c r="AF10" s="322">
        <v>22</v>
      </c>
      <c r="AG10" s="493">
        <f t="shared" si="6"/>
        <v>58</v>
      </c>
      <c r="AH10" s="491">
        <f t="shared" si="7"/>
        <v>1.5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36</v>
      </c>
      <c r="BL10" s="490">
        <f t="shared" si="13"/>
        <v>22</v>
      </c>
      <c r="BM10" s="493">
        <f t="shared" si="14"/>
        <v>58</v>
      </c>
      <c r="BN10" s="491">
        <f t="shared" si="15"/>
        <v>1.5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J8u5/Eev9S9/CpFAk3nDjoDgJfI+v35hlI7mpr4Q5vwfkqggDNU3vbTsN67WQqE73TsFPiQdu+C70mdYsxcD6g==" saltValue="QUmzNzFtsPHVcdh0ddGThA==" spinCount="100000" sheet="1" objects="1" scenarios="1" selectLockedCells="1"/>
  <mergeCells count="105">
    <mergeCell ref="AE2:AH2"/>
    <mergeCell ref="AD3:AD5"/>
    <mergeCell ref="AI3:AI5"/>
    <mergeCell ref="AJ3:AJ5"/>
    <mergeCell ref="AK3:AK5"/>
    <mergeCell ref="AV3:AV5"/>
    <mergeCell ref="BK2:BN2"/>
    <mergeCell ref="BO2:BR2"/>
    <mergeCell ref="BB3:BB5"/>
    <mergeCell ref="BC3:BC5"/>
    <mergeCell ref="AP3:AP5"/>
    <mergeCell ref="AQ3:AQ5"/>
    <mergeCell ref="BG2:BJ2"/>
    <mergeCell ref="AW3:AW5"/>
    <mergeCell ref="AX3:AX5"/>
    <mergeCell ref="AY3:AY5"/>
    <mergeCell ref="AZ3:AZ5"/>
    <mergeCell ref="BC2:BF2"/>
    <mergeCell ref="BL3:BL4"/>
    <mergeCell ref="BP3:BP4"/>
    <mergeCell ref="BH3:BH4"/>
    <mergeCell ref="AS2:BB2"/>
    <mergeCell ref="P3:P5"/>
    <mergeCell ref="Q3:Q5"/>
    <mergeCell ref="R3:R5"/>
    <mergeCell ref="Z3:Z5"/>
    <mergeCell ref="AA3:AA5"/>
    <mergeCell ref="AC3:AC5"/>
    <mergeCell ref="AM3:AM5"/>
    <mergeCell ref="BF3:BF5"/>
    <mergeCell ref="AF3:AF4"/>
    <mergeCell ref="BD3:BD5"/>
    <mergeCell ref="BE3:BE5"/>
    <mergeCell ref="AT3:AT5"/>
    <mergeCell ref="AU3:AU5"/>
    <mergeCell ref="BA3:BA5"/>
    <mergeCell ref="AL3:AL5"/>
    <mergeCell ref="AR3:AR5"/>
    <mergeCell ref="AS3:AS5"/>
    <mergeCell ref="AN3:AN5"/>
    <mergeCell ref="AO3:AO5"/>
    <mergeCell ref="AB3:AB5"/>
    <mergeCell ref="T3:T5"/>
    <mergeCell ref="U3:U5"/>
    <mergeCell ref="V3:V5"/>
    <mergeCell ref="D37:F37"/>
    <mergeCell ref="D40:F40"/>
    <mergeCell ref="D36:F36"/>
    <mergeCell ref="D29:F29"/>
    <mergeCell ref="D34:F34"/>
    <mergeCell ref="D35:F35"/>
    <mergeCell ref="D31:F31"/>
    <mergeCell ref="D32:F32"/>
    <mergeCell ref="D33:F33"/>
    <mergeCell ref="D30:F30"/>
    <mergeCell ref="D38:F38"/>
    <mergeCell ref="D39:F39"/>
    <mergeCell ref="G2:P2"/>
    <mergeCell ref="Q2:Z2"/>
    <mergeCell ref="AA2:AD2"/>
    <mergeCell ref="AI2:AR2"/>
    <mergeCell ref="D27:F27"/>
    <mergeCell ref="D22:F22"/>
    <mergeCell ref="D23:F23"/>
    <mergeCell ref="D28:F28"/>
    <mergeCell ref="D18:F18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9:F19"/>
    <mergeCell ref="D20:F20"/>
    <mergeCell ref="D21:F21"/>
    <mergeCell ref="O3:O5"/>
    <mergeCell ref="D41:F41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B4:B6"/>
    <mergeCell ref="C4:C6"/>
    <mergeCell ref="D4:F6"/>
    <mergeCell ref="N3:N5"/>
    <mergeCell ref="S3:S5"/>
    <mergeCell ref="Y3:Y5"/>
    <mergeCell ref="W3:W5"/>
    <mergeCell ref="X3:X5"/>
    <mergeCell ref="D24:F24"/>
    <mergeCell ref="D25:F25"/>
    <mergeCell ref="D26:F26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50"/>
    <pageSetUpPr autoPageBreaks="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IF(กำหนดรายวิชา!E12="","",กำหนดรายวิชา!E12)</f>
        <v>พ12101</v>
      </c>
      <c r="E2" s="725" t="str">
        <f>กำหนดรายวิชา!H12&amp;"  "&amp;"ชม./ ปี"</f>
        <v>40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IF(กำหนดรายวิชา!F12="","",กำหนดรายวิชา!F12)</f>
        <v>สุขศึกษาและพลศึกษา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40</v>
      </c>
      <c r="H6" s="497">
        <v>40</v>
      </c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IF(กำหนดรายวิชา!K12="","",กำหนดรายวิชา!K12)</f>
        <v>80</v>
      </c>
      <c r="AF6" s="492">
        <f>IF(กำหนดรายวิชา!L12="","",กำหนดรายวิชา!L12)</f>
        <v>20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80</v>
      </c>
      <c r="BH6" s="492">
        <f>IF(AF6="","",AF6)</f>
        <v>20</v>
      </c>
      <c r="BI6" s="491">
        <f>IF(D2="","",BG6+BH6)</f>
        <v>100</v>
      </c>
      <c r="BJ6" s="489" t="s">
        <v>86</v>
      </c>
      <c r="BK6" s="490">
        <f t="shared" ref="BK6" si="0">AE6</f>
        <v>80</v>
      </c>
      <c r="BL6" s="490">
        <f t="shared" ref="BL6" si="1">IF(BK6="","",AF6)</f>
        <v>20</v>
      </c>
      <c r="BM6" s="491">
        <f>AG6</f>
        <v>100</v>
      </c>
      <c r="BN6" s="503" t="s">
        <v>86</v>
      </c>
      <c r="BO6" s="490">
        <f>BG6</f>
        <v>80</v>
      </c>
      <c r="BP6" s="490">
        <f>IF(BF6="","",BH6)</f>
        <v>20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36</v>
      </c>
      <c r="H7" s="319">
        <v>25</v>
      </c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61</v>
      </c>
      <c r="AE7" s="495">
        <f>IF(AD7="","",ROUND(((AD7*$AE$6)/$AD$6),0))</f>
        <v>61</v>
      </c>
      <c r="AF7" s="322">
        <v>18</v>
      </c>
      <c r="AG7" s="493">
        <f>IF(SUM(AE7:AF7)=0,"",SUM(AE7:AF7))</f>
        <v>79</v>
      </c>
      <c r="AH7" s="491">
        <f>IF(AG7="","",IF(AG7&gt;=79.5,4,IF(AG7&gt;=74.5,3.5,IF(AG7&gt;=69.5,3,IF(AG7&gt;=64.5,2.5,IF(AG7&gt;=59.5,2,IF(AG7&gt;=54.5,1.5,IF(AG7&gt;=49.5,1,IF(AG7&lt;49.5,0)))))))))</f>
        <v>3.5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68</v>
      </c>
      <c r="BH7" s="322">
        <v>14</v>
      </c>
      <c r="BI7" s="493">
        <f>IF(SUM(BG7:BH7)=0,"",SUM(BG7:BH7))</f>
        <v>82</v>
      </c>
      <c r="BJ7" s="491">
        <f>IF(BI7="","",IF(BI7&gt;=79.5,4,IF(BI7&gt;=74.5,3.5,IF(BI7&gt;=69.5,3,IF(BI7&gt;=64.5,2.5,IF(BI7&gt;=59.5,2,IF(BI7&gt;=54.5,1.5,IF(BI7&gt;=49.5,1,IF(BI7&lt;49.5,0)))))))))</f>
        <v>4</v>
      </c>
      <c r="BK7" s="492">
        <f>IF(AE7="","",AE7)</f>
        <v>61</v>
      </c>
      <c r="BL7" s="490">
        <f>IF(AF7="","",AF7)</f>
        <v>18</v>
      </c>
      <c r="BM7" s="493">
        <f>IF(AG7="","",AG7)</f>
        <v>79</v>
      </c>
      <c r="BN7" s="491">
        <f>IF(BM7="","",IF(BM7&gt;=79.5,4,IF(BM7&gt;=74.5,3.5,IF(BM7&gt;=69.5,3,IF(BM7&gt;=64.5,2.5,IF(BM7&gt;=59.5,2,IF(BM7&gt;=54.5,1.5,IF(BM7&gt;=49.5,1,IF(BM7&lt;49.5,0)))))))))</f>
        <v>3.5</v>
      </c>
      <c r="BO7" s="492">
        <f t="shared" ref="BO7" si="2">BG7</f>
        <v>68</v>
      </c>
      <c r="BP7" s="490">
        <f>IF(BH7="","",BH7)</f>
        <v>14</v>
      </c>
      <c r="BQ7" s="493">
        <f t="shared" ref="BQ7" si="3">BI7</f>
        <v>82</v>
      </c>
      <c r="BR7" s="491">
        <f>IF(BQ7="","",IF(BQ7&gt;=79.5,4,IF(BQ7&gt;=74.5,3.5,IF(BQ7&gt;=69.5,3,IF(BQ7&gt;=64.5,2.5,IF(BQ7&gt;=59.5,2,IF(BQ7&gt;=54.5,1.5,IF(BQ7&gt;=49.5,1,IF(BQ7&lt;49.5,0)))))))))</f>
        <v>4</v>
      </c>
      <c r="BS7" s="493">
        <f>IF(BQ7="","",ROUND(((BM7+BQ7)/2),0))</f>
        <v>81</v>
      </c>
      <c r="BT7" s="491">
        <f>IF(BS7="","",IF(BS7&gt;=79.5,4,IF(BS7&gt;=74.5,3.5,IF(BS7&gt;=69.5,3,IF(BS7&gt;=64.5,2.5,IF(BS7&gt;=59.5,2,IF(BS7&gt;=54.5,1.5,IF(BS7&gt;=49.5,1,IF(BS7&lt;49.5,0)))))))))</f>
        <v>4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35</v>
      </c>
      <c r="H8" s="319">
        <v>28</v>
      </c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63</v>
      </c>
      <c r="AE8" s="495">
        <f t="shared" ref="AE8:AE41" si="5">IF(AD8="","",ROUND(((AD8*$AE$6)/$AD$6),0))</f>
        <v>63</v>
      </c>
      <c r="AF8" s="322">
        <v>25</v>
      </c>
      <c r="AG8" s="493">
        <f t="shared" ref="AG8:AG41" si="6">IF(SUM(AE8:AF8)=0,"",SUM(AE8:AF8))</f>
        <v>88</v>
      </c>
      <c r="AH8" s="491">
        <f t="shared" ref="AH8:AH41" si="7">IF(AG8="","",IF(AG8&gt;=79.5,4,IF(AG8&gt;=74.5,3.5,IF(AG8&gt;=69.5,3,IF(AG8&gt;=64.5,2.5,IF(AG8&gt;=59.5,2,IF(AG8&gt;=54.5,1.5,IF(AG8&gt;=49.5,1,IF(AG8&lt;49.5,0)))))))))</f>
        <v>4</v>
      </c>
      <c r="AI8" s="319">
        <v>10</v>
      </c>
      <c r="AJ8" s="319">
        <v>9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19</v>
      </c>
      <c r="BG8" s="495">
        <f t="shared" ref="BG8:BG41" si="9">IF(BF8="","",ROUND(((BF8*$BG$6)/$BF$6),0))</f>
        <v>19</v>
      </c>
      <c r="BH8" s="322">
        <v>17</v>
      </c>
      <c r="BI8" s="493">
        <f t="shared" ref="BI8:BI41" si="10">IF(SUM(BG8:BH8)=0,"",SUM(BG8:BH8))</f>
        <v>36</v>
      </c>
      <c r="BJ8" s="491">
        <f t="shared" ref="BJ8:BJ41" si="11">IF(BI8="","",IF(BI8&gt;=79.5,4,IF(BI8&gt;=74.5,3.5,IF(BI8&gt;=69.5,3,IF(BI8&gt;=64.5,2.5,IF(BI8&gt;=59.5,2,IF(BI8&gt;=54.5,1.5,IF(BI8&gt;=49.5,1,IF(BI8&lt;49.5,0)))))))))</f>
        <v>0</v>
      </c>
      <c r="BK8" s="492">
        <f t="shared" ref="BK8:BK41" si="12">IF(AE8="","",AE8)</f>
        <v>63</v>
      </c>
      <c r="BL8" s="490">
        <f t="shared" ref="BL8:BL41" si="13">IF(AF8="","",AF8)</f>
        <v>25</v>
      </c>
      <c r="BM8" s="493">
        <f t="shared" ref="BM8:BM41" si="14">IF(AG8="","",AG8)</f>
        <v>88</v>
      </c>
      <c r="BN8" s="491">
        <f t="shared" ref="BN8:BN41" si="15">IF(BM8="","",IF(BM8&gt;=79.5,4,IF(BM8&gt;=74.5,3.5,IF(BM8&gt;=69.5,3,IF(BM8&gt;=64.5,2.5,IF(BM8&gt;=59.5,2,IF(BM8&gt;=54.5,1.5,IF(BM8&gt;=49.5,1,IF(BM8&lt;49.5,0)))))))))</f>
        <v>4</v>
      </c>
      <c r="BO8" s="492">
        <f t="shared" ref="BO8:BO41" si="16">BG8</f>
        <v>19</v>
      </c>
      <c r="BP8" s="490">
        <f t="shared" ref="BP8:BP41" si="17">IF(BH8="","",BH8)</f>
        <v>17</v>
      </c>
      <c r="BQ8" s="493">
        <f t="shared" ref="BQ8:BQ41" si="18">BI8</f>
        <v>36</v>
      </c>
      <c r="BR8" s="491">
        <f t="shared" ref="BR8:BR41" si="19">IF(BQ8="","",IF(BQ8&gt;=79.5,4,IF(BQ8&gt;=74.5,3.5,IF(BQ8&gt;=69.5,3,IF(BQ8&gt;=64.5,2.5,IF(BQ8&gt;=59.5,2,IF(BQ8&gt;=54.5,1.5,IF(BQ8&gt;=49.5,1,IF(BQ8&lt;49.5,0)))))))))</f>
        <v>0</v>
      </c>
      <c r="BS8" s="493">
        <f t="shared" ref="BS8:BS41" si="20">IF(BQ8="","",ROUND(((BM8+BQ8)/2),0))</f>
        <v>62</v>
      </c>
      <c r="BT8" s="491">
        <f t="shared" ref="BT8:BT41" si="21">IF(BS8="","",IF(BS8&gt;=79.5,4,IF(BS8&gt;=74.5,3.5,IF(BS8&gt;=69.5,3,IF(BS8&gt;=64.5,2.5,IF(BS8&gt;=59.5,2,IF(BS8&gt;=54.5,1.5,IF(BS8&gt;=49.5,1,IF(BS8&lt;49.5,0)))))))))</f>
        <v>2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36</v>
      </c>
      <c r="H9" s="319">
        <v>25</v>
      </c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61</v>
      </c>
      <c r="AE9" s="495">
        <f t="shared" si="5"/>
        <v>61</v>
      </c>
      <c r="AF9" s="322">
        <v>16</v>
      </c>
      <c r="AG9" s="493">
        <f t="shared" si="6"/>
        <v>77</v>
      </c>
      <c r="AH9" s="491">
        <f t="shared" si="7"/>
        <v>3.5</v>
      </c>
      <c r="AI9" s="319">
        <v>10</v>
      </c>
      <c r="AJ9" s="319">
        <v>9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19</v>
      </c>
      <c r="BG9" s="495">
        <f t="shared" si="9"/>
        <v>19</v>
      </c>
      <c r="BH9" s="322">
        <v>18</v>
      </c>
      <c r="BI9" s="493">
        <f t="shared" si="10"/>
        <v>37</v>
      </c>
      <c r="BJ9" s="491">
        <f t="shared" si="11"/>
        <v>0</v>
      </c>
      <c r="BK9" s="492">
        <f t="shared" si="12"/>
        <v>61</v>
      </c>
      <c r="BL9" s="490">
        <f t="shared" si="13"/>
        <v>16</v>
      </c>
      <c r="BM9" s="493">
        <f t="shared" si="14"/>
        <v>77</v>
      </c>
      <c r="BN9" s="491">
        <f t="shared" si="15"/>
        <v>3.5</v>
      </c>
      <c r="BO9" s="492">
        <f t="shared" si="16"/>
        <v>19</v>
      </c>
      <c r="BP9" s="490">
        <f t="shared" si="17"/>
        <v>18</v>
      </c>
      <c r="BQ9" s="493">
        <f t="shared" si="18"/>
        <v>37</v>
      </c>
      <c r="BR9" s="491">
        <f t="shared" si="19"/>
        <v>0</v>
      </c>
      <c r="BS9" s="493">
        <f t="shared" si="20"/>
        <v>57</v>
      </c>
      <c r="BT9" s="491">
        <f t="shared" si="21"/>
        <v>1.5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35</v>
      </c>
      <c r="H10" s="319">
        <v>28</v>
      </c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63</v>
      </c>
      <c r="AE10" s="495">
        <f t="shared" si="5"/>
        <v>63</v>
      </c>
      <c r="AF10" s="322">
        <v>10</v>
      </c>
      <c r="AG10" s="493">
        <f t="shared" si="6"/>
        <v>73</v>
      </c>
      <c r="AH10" s="491">
        <f t="shared" si="7"/>
        <v>3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63</v>
      </c>
      <c r="BL10" s="490">
        <f t="shared" si="13"/>
        <v>10</v>
      </c>
      <c r="BM10" s="493">
        <f t="shared" si="14"/>
        <v>73</v>
      </c>
      <c r="BN10" s="491">
        <f t="shared" si="15"/>
        <v>3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lJsB+F9SYMvjLtl+nXmNFKOAwNG7m+exLMmzXLF3XaoOabe8y9cEL1jXF7naDJcd+6Yrq2YjirNUSXD7oGMVvw==" saltValue="Aa/wOlI6ttKZqOWuXHDS5g==" spinCount="100000" sheet="1" objects="1" scenarios="1" selectLockedCells="1"/>
  <mergeCells count="105">
    <mergeCell ref="AE2:AH2"/>
    <mergeCell ref="AD3:AD5"/>
    <mergeCell ref="AI3:AI5"/>
    <mergeCell ref="AJ3:AJ5"/>
    <mergeCell ref="AK3:AK5"/>
    <mergeCell ref="AV3:AV5"/>
    <mergeCell ref="BK2:BN2"/>
    <mergeCell ref="BO2:BR2"/>
    <mergeCell ref="BB3:BB5"/>
    <mergeCell ref="BC3:BC5"/>
    <mergeCell ref="AP3:AP5"/>
    <mergeCell ref="AQ3:AQ5"/>
    <mergeCell ref="BG2:BJ2"/>
    <mergeCell ref="AW3:AW5"/>
    <mergeCell ref="AX3:AX5"/>
    <mergeCell ref="AY3:AY5"/>
    <mergeCell ref="AZ3:AZ5"/>
    <mergeCell ref="BC2:BF2"/>
    <mergeCell ref="BL3:BL4"/>
    <mergeCell ref="BP3:BP4"/>
    <mergeCell ref="BH3:BH4"/>
    <mergeCell ref="Z3:Z5"/>
    <mergeCell ref="AA3:AA5"/>
    <mergeCell ref="AC3:AC5"/>
    <mergeCell ref="AM3:AM5"/>
    <mergeCell ref="BF3:BF5"/>
    <mergeCell ref="AF3:AF4"/>
    <mergeCell ref="BD3:BD5"/>
    <mergeCell ref="BE3:BE5"/>
    <mergeCell ref="AT3:AT5"/>
    <mergeCell ref="AU3:AU5"/>
    <mergeCell ref="BA3:BA5"/>
    <mergeCell ref="AL3:AL5"/>
    <mergeCell ref="AR3:AR5"/>
    <mergeCell ref="AS3:AS5"/>
    <mergeCell ref="AN3:AN5"/>
    <mergeCell ref="AO3:AO5"/>
    <mergeCell ref="AB3:AB5"/>
    <mergeCell ref="D37:F37"/>
    <mergeCell ref="D40:F40"/>
    <mergeCell ref="D36:F36"/>
    <mergeCell ref="D31:F31"/>
    <mergeCell ref="D32:F32"/>
    <mergeCell ref="D33:F33"/>
    <mergeCell ref="D38:F38"/>
    <mergeCell ref="D39:F39"/>
    <mergeCell ref="D19:F19"/>
    <mergeCell ref="D20:F20"/>
    <mergeCell ref="D21:F21"/>
    <mergeCell ref="D22:F22"/>
    <mergeCell ref="D23:F23"/>
    <mergeCell ref="D29:F29"/>
    <mergeCell ref="D34:F34"/>
    <mergeCell ref="D35:F35"/>
    <mergeCell ref="D24:F24"/>
    <mergeCell ref="D25:F25"/>
    <mergeCell ref="D26:F26"/>
    <mergeCell ref="D27:F27"/>
    <mergeCell ref="D28:F28"/>
    <mergeCell ref="D30:F30"/>
    <mergeCell ref="W3:W5"/>
    <mergeCell ref="X3:X5"/>
    <mergeCell ref="D18:F18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O3:O5"/>
    <mergeCell ref="P3:P5"/>
    <mergeCell ref="Q3:Q5"/>
    <mergeCell ref="R3:R5"/>
    <mergeCell ref="T3:T5"/>
    <mergeCell ref="U3:U5"/>
    <mergeCell ref="V3:V5"/>
    <mergeCell ref="G2:P2"/>
    <mergeCell ref="Q2:Z2"/>
    <mergeCell ref="AA2:AD2"/>
    <mergeCell ref="AI2:AR2"/>
    <mergeCell ref="AS2:BB2"/>
    <mergeCell ref="D41:F41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B4:B6"/>
    <mergeCell ref="C4:C6"/>
    <mergeCell ref="D4:F6"/>
    <mergeCell ref="N3:N5"/>
    <mergeCell ref="S3:S5"/>
    <mergeCell ref="Y3:Y5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autoPageBreaks="0"/>
  </sheetPr>
  <dimension ref="A1:AE33"/>
  <sheetViews>
    <sheetView showGridLines="0" showRowColHeaders="0" workbookViewId="0">
      <selection activeCell="T5" sqref="T5:X5"/>
    </sheetView>
  </sheetViews>
  <sheetFormatPr defaultRowHeight="14.25"/>
  <cols>
    <col min="1" max="1" width="4.875" style="3" customWidth="1"/>
    <col min="2" max="7" width="5.625" style="3" customWidth="1"/>
    <col min="8" max="8" width="5.75" style="3" customWidth="1"/>
    <col min="9" max="9" width="6" style="3" customWidth="1"/>
    <col min="10" max="11" width="4.25" style="3" customWidth="1"/>
    <col min="12" max="15" width="5.625" style="3" customWidth="1"/>
    <col min="16" max="16" width="2.875" style="3" customWidth="1"/>
    <col min="17" max="19" width="5.625" style="3" customWidth="1"/>
    <col min="20" max="21" width="5.375" style="3" customWidth="1"/>
    <col min="22" max="23" width="5.625" style="3" customWidth="1"/>
    <col min="24" max="24" width="8" style="3" customWidth="1"/>
    <col min="25" max="26" width="4.875" style="3" customWidth="1"/>
    <col min="27" max="30" width="5.625" style="3" customWidth="1"/>
    <col min="31" max="31" width="3.5" style="3" customWidth="1"/>
    <col min="32" max="16384" width="9" style="3"/>
  </cols>
  <sheetData>
    <row r="1" spans="1:31" ht="15" customHeight="1">
      <c r="A1" s="238"/>
      <c r="B1" s="238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239"/>
      <c r="Q1" s="238"/>
      <c r="R1" s="238"/>
      <c r="S1" s="238"/>
      <c r="T1" s="581"/>
      <c r="U1" s="581"/>
      <c r="V1" s="581"/>
      <c r="W1" s="581"/>
      <c r="X1" s="581"/>
      <c r="Y1" s="581"/>
      <c r="Z1" s="581"/>
      <c r="AA1" s="581"/>
      <c r="AB1" s="240"/>
      <c r="AC1" s="240"/>
      <c r="AD1" s="240"/>
      <c r="AE1" s="240"/>
    </row>
    <row r="2" spans="1:31" ht="15" customHeight="1">
      <c r="A2" s="238"/>
      <c r="B2" s="238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239"/>
      <c r="Q2" s="238"/>
      <c r="R2" s="238"/>
      <c r="S2" s="238"/>
      <c r="T2" s="581"/>
      <c r="U2" s="581"/>
      <c r="V2" s="581"/>
      <c r="W2" s="581"/>
      <c r="X2" s="581"/>
      <c r="Y2" s="581"/>
      <c r="Z2" s="581"/>
      <c r="AA2" s="581"/>
      <c r="AB2" s="240"/>
      <c r="AC2" s="240"/>
      <c r="AD2" s="240"/>
      <c r="AE2" s="240"/>
    </row>
    <row r="3" spans="1:31" ht="54" customHeight="1">
      <c r="A3" s="238"/>
      <c r="B3" s="238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239"/>
      <c r="Q3" s="238"/>
      <c r="R3" s="238"/>
      <c r="S3" s="238"/>
      <c r="T3" s="581"/>
      <c r="U3" s="581"/>
      <c r="V3" s="581"/>
      <c r="W3" s="581"/>
      <c r="X3" s="581"/>
      <c r="Y3" s="581"/>
      <c r="Z3" s="581"/>
      <c r="AA3" s="581"/>
      <c r="AB3" s="240"/>
      <c r="AC3" s="240"/>
      <c r="AD3" s="240"/>
      <c r="AE3" s="240"/>
    </row>
    <row r="4" spans="1:31" ht="21">
      <c r="A4" s="241"/>
      <c r="B4" s="583" t="s">
        <v>252</v>
      </c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248"/>
      <c r="Q4" s="584" t="s">
        <v>253</v>
      </c>
      <c r="R4" s="585"/>
      <c r="S4" s="585"/>
      <c r="T4" s="585"/>
      <c r="U4" s="585"/>
      <c r="V4" s="586"/>
      <c r="W4" s="586"/>
      <c r="X4" s="586"/>
      <c r="Y4" s="586"/>
      <c r="Z4" s="586"/>
      <c r="AA4" s="586"/>
      <c r="AB4" s="586"/>
      <c r="AC4" s="586"/>
      <c r="AD4" s="587"/>
      <c r="AE4" s="247"/>
    </row>
    <row r="5" spans="1:31" ht="21">
      <c r="A5" s="241"/>
      <c r="B5" s="555" t="s">
        <v>0</v>
      </c>
      <c r="C5" s="555"/>
      <c r="D5" s="555"/>
      <c r="E5" s="588" t="s">
        <v>368</v>
      </c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249"/>
      <c r="Q5" s="555" t="s">
        <v>5</v>
      </c>
      <c r="R5" s="555"/>
      <c r="S5" s="555"/>
      <c r="T5" s="550">
        <v>2566</v>
      </c>
      <c r="U5" s="551"/>
      <c r="V5" s="551"/>
      <c r="W5" s="551"/>
      <c r="X5" s="552"/>
      <c r="Y5" s="557" t="s">
        <v>308</v>
      </c>
      <c r="Z5" s="557"/>
      <c r="AA5" s="576">
        <v>243389</v>
      </c>
      <c r="AB5" s="577"/>
      <c r="AC5" s="577"/>
      <c r="AD5" s="578"/>
      <c r="AE5" s="247"/>
    </row>
    <row r="6" spans="1:31" ht="21">
      <c r="A6" s="241"/>
      <c r="B6" s="555" t="s">
        <v>47</v>
      </c>
      <c r="C6" s="555"/>
      <c r="D6" s="555"/>
      <c r="E6" s="589" t="s">
        <v>306</v>
      </c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249"/>
      <c r="Q6" s="555" t="s">
        <v>46</v>
      </c>
      <c r="R6" s="555"/>
      <c r="S6" s="555"/>
      <c r="T6" s="550" t="s">
        <v>309</v>
      </c>
      <c r="U6" s="551"/>
      <c r="V6" s="551"/>
      <c r="W6" s="551"/>
      <c r="X6" s="552"/>
      <c r="Y6" s="557" t="s">
        <v>254</v>
      </c>
      <c r="Z6" s="557"/>
      <c r="AA6" s="338" t="s">
        <v>358</v>
      </c>
      <c r="AB6" s="579" t="s">
        <v>50</v>
      </c>
      <c r="AC6" s="580"/>
      <c r="AD6" s="339">
        <v>2567</v>
      </c>
      <c r="AE6" s="247"/>
    </row>
    <row r="7" spans="1:31" ht="21">
      <c r="A7" s="241"/>
      <c r="B7" s="555" t="s">
        <v>1</v>
      </c>
      <c r="C7" s="555"/>
      <c r="D7" s="555"/>
      <c r="E7" s="573" t="s">
        <v>272</v>
      </c>
      <c r="F7" s="574"/>
      <c r="G7" s="575"/>
      <c r="H7" s="337" t="s">
        <v>2</v>
      </c>
      <c r="I7" s="573" t="s">
        <v>270</v>
      </c>
      <c r="J7" s="574"/>
      <c r="K7" s="575"/>
      <c r="L7" s="337" t="s">
        <v>3</v>
      </c>
      <c r="M7" s="573" t="s">
        <v>269</v>
      </c>
      <c r="N7" s="574"/>
      <c r="O7" s="575"/>
      <c r="P7" s="249"/>
      <c r="Q7" s="555" t="s">
        <v>42</v>
      </c>
      <c r="R7" s="555"/>
      <c r="S7" s="555"/>
      <c r="T7" s="556">
        <v>35</v>
      </c>
      <c r="U7" s="556"/>
      <c r="V7" s="556"/>
      <c r="W7" s="556"/>
      <c r="X7" s="556"/>
      <c r="Y7" s="557" t="s">
        <v>245</v>
      </c>
      <c r="Z7" s="557"/>
      <c r="AA7" s="568"/>
      <c r="AB7" s="569"/>
      <c r="AC7" s="569"/>
      <c r="AD7" s="570"/>
      <c r="AE7" s="247"/>
    </row>
    <row r="8" spans="1:31" ht="21">
      <c r="A8" s="241"/>
      <c r="B8" s="571" t="s">
        <v>48</v>
      </c>
      <c r="C8" s="571"/>
      <c r="D8" s="571"/>
      <c r="E8" s="556" t="s">
        <v>273</v>
      </c>
      <c r="F8" s="556"/>
      <c r="G8" s="556"/>
      <c r="H8" s="556"/>
      <c r="I8" s="556"/>
      <c r="J8" s="557" t="s">
        <v>255</v>
      </c>
      <c r="K8" s="557"/>
      <c r="L8" s="572" t="s">
        <v>256</v>
      </c>
      <c r="M8" s="572"/>
      <c r="N8" s="572"/>
      <c r="O8" s="572"/>
      <c r="P8" s="249"/>
      <c r="Q8" s="555" t="s">
        <v>6</v>
      </c>
      <c r="R8" s="555"/>
      <c r="S8" s="555"/>
      <c r="T8" s="556" t="s">
        <v>257</v>
      </c>
      <c r="U8" s="556"/>
      <c r="V8" s="556"/>
      <c r="W8" s="556"/>
      <c r="X8" s="556"/>
      <c r="Y8" s="557" t="s">
        <v>255</v>
      </c>
      <c r="Z8" s="557"/>
      <c r="AA8" s="550" t="s">
        <v>258</v>
      </c>
      <c r="AB8" s="551"/>
      <c r="AC8" s="551"/>
      <c r="AD8" s="552"/>
      <c r="AE8" s="247"/>
    </row>
    <row r="9" spans="1:31" ht="21">
      <c r="A9" s="241"/>
      <c r="B9" s="555" t="s">
        <v>259</v>
      </c>
      <c r="C9" s="555"/>
      <c r="D9" s="555"/>
      <c r="E9" s="556" t="s">
        <v>274</v>
      </c>
      <c r="F9" s="556"/>
      <c r="G9" s="556"/>
      <c r="H9" s="556"/>
      <c r="I9" s="556"/>
      <c r="J9" s="557" t="s">
        <v>255</v>
      </c>
      <c r="K9" s="557"/>
      <c r="L9" s="567" t="s">
        <v>260</v>
      </c>
      <c r="M9" s="567"/>
      <c r="N9" s="567"/>
      <c r="O9" s="567"/>
      <c r="P9" s="249"/>
      <c r="Q9" s="559" t="s">
        <v>6</v>
      </c>
      <c r="R9" s="560"/>
      <c r="S9" s="561"/>
      <c r="T9" s="550" t="s">
        <v>261</v>
      </c>
      <c r="U9" s="551"/>
      <c r="V9" s="551"/>
      <c r="W9" s="551"/>
      <c r="X9" s="552"/>
      <c r="Y9" s="553" t="s">
        <v>255</v>
      </c>
      <c r="Z9" s="554"/>
      <c r="AA9" s="550" t="s">
        <v>262</v>
      </c>
      <c r="AB9" s="551"/>
      <c r="AC9" s="551"/>
      <c r="AD9" s="552"/>
      <c r="AE9" s="247"/>
    </row>
    <row r="10" spans="1:31" ht="21">
      <c r="A10" s="241"/>
      <c r="B10" s="555" t="s">
        <v>263</v>
      </c>
      <c r="C10" s="555"/>
      <c r="D10" s="555"/>
      <c r="E10" s="556" t="s">
        <v>275</v>
      </c>
      <c r="F10" s="556"/>
      <c r="G10" s="556"/>
      <c r="H10" s="556"/>
      <c r="I10" s="556"/>
      <c r="J10" s="557" t="s">
        <v>255</v>
      </c>
      <c r="K10" s="557"/>
      <c r="L10" s="558" t="s">
        <v>7</v>
      </c>
      <c r="M10" s="558"/>
      <c r="N10" s="558"/>
      <c r="O10" s="558"/>
      <c r="P10" s="249"/>
      <c r="Q10" s="197"/>
      <c r="R10" s="198"/>
      <c r="S10" s="198"/>
      <c r="T10" s="199"/>
      <c r="U10" s="199"/>
      <c r="V10" s="199"/>
      <c r="W10" s="199"/>
      <c r="X10" s="199"/>
      <c r="Y10" s="198"/>
      <c r="Z10" s="198"/>
      <c r="AA10" s="199"/>
      <c r="AB10" s="199"/>
      <c r="AC10" s="200"/>
      <c r="AD10" s="201"/>
      <c r="AE10" s="247"/>
    </row>
    <row r="11" spans="1:31" ht="21">
      <c r="A11" s="241"/>
      <c r="B11" s="562"/>
      <c r="C11" s="563"/>
      <c r="D11" s="563"/>
      <c r="E11" s="564"/>
      <c r="F11" s="564"/>
      <c r="G11" s="564"/>
      <c r="H11" s="564"/>
      <c r="I11" s="564"/>
      <c r="J11" s="565"/>
      <c r="K11" s="565"/>
      <c r="L11" s="564"/>
      <c r="M11" s="564"/>
      <c r="N11" s="564"/>
      <c r="O11" s="566"/>
      <c r="P11" s="248"/>
      <c r="Q11" s="202"/>
      <c r="R11" s="202"/>
      <c r="S11" s="202"/>
      <c r="T11" s="203"/>
      <c r="U11" s="203"/>
      <c r="V11" s="203"/>
      <c r="W11" s="203"/>
      <c r="X11" s="203"/>
      <c r="Y11" s="202"/>
      <c r="Z11" s="202"/>
      <c r="AA11" s="203"/>
      <c r="AB11" s="203"/>
      <c r="AC11" s="204"/>
      <c r="AD11" s="204"/>
      <c r="AE11" s="247"/>
    </row>
    <row r="12" spans="1:31" ht="21">
      <c r="A12" s="241"/>
      <c r="B12" s="256"/>
      <c r="C12" s="255"/>
      <c r="D12" s="255"/>
      <c r="E12" s="255"/>
      <c r="F12" s="255"/>
      <c r="G12" s="255"/>
      <c r="H12" s="255"/>
      <c r="I12" s="257"/>
      <c r="J12" s="257"/>
      <c r="K12" s="257"/>
      <c r="L12" s="257"/>
      <c r="M12" s="257"/>
      <c r="N12" s="257"/>
      <c r="O12" s="258"/>
      <c r="P12" s="245"/>
      <c r="Q12" s="259"/>
      <c r="R12" s="260"/>
      <c r="S12" s="260"/>
      <c r="T12" s="261"/>
      <c r="U12" s="261"/>
      <c r="V12" s="261"/>
      <c r="W12" s="261"/>
      <c r="X12" s="261"/>
      <c r="Y12" s="260"/>
      <c r="Z12" s="260"/>
      <c r="AA12" s="261"/>
      <c r="AB12" s="262"/>
      <c r="AC12" s="263"/>
      <c r="AD12" s="264"/>
      <c r="AE12" s="247"/>
    </row>
    <row r="13" spans="1:31" ht="21">
      <c r="A13" s="241"/>
      <c r="B13" s="205"/>
      <c r="C13" s="206"/>
      <c r="D13" s="207"/>
      <c r="E13" s="207"/>
      <c r="F13" s="207"/>
      <c r="G13" s="207"/>
      <c r="H13" s="205"/>
      <c r="I13" s="208"/>
      <c r="J13" s="205"/>
      <c r="K13" s="205"/>
      <c r="L13" s="205"/>
      <c r="M13" s="205"/>
      <c r="N13" s="208"/>
      <c r="O13" s="208"/>
      <c r="P13" s="214"/>
      <c r="Q13" s="250"/>
      <c r="R13" s="250"/>
      <c r="S13" s="250"/>
      <c r="T13" s="251"/>
      <c r="U13" s="251"/>
      <c r="V13" s="251"/>
      <c r="W13" s="251"/>
      <c r="X13" s="251"/>
      <c r="Y13" s="250"/>
      <c r="Z13" s="250"/>
      <c r="AA13" s="251"/>
      <c r="AB13" s="252"/>
      <c r="AC13" s="253"/>
      <c r="AD13" s="253"/>
      <c r="AE13" s="247"/>
    </row>
    <row r="14" spans="1:31" ht="21">
      <c r="A14" s="241"/>
      <c r="B14" s="205"/>
      <c r="C14" s="207"/>
      <c r="D14" s="207"/>
      <c r="E14" s="207"/>
      <c r="F14" s="207"/>
      <c r="G14" s="207"/>
      <c r="H14" s="213"/>
      <c r="I14" s="213"/>
      <c r="J14" s="205"/>
      <c r="K14" s="205"/>
      <c r="L14" s="214"/>
      <c r="M14" s="208"/>
      <c r="N14" s="208"/>
      <c r="O14" s="214"/>
      <c r="P14" s="209"/>
      <c r="Q14" s="209"/>
      <c r="R14" s="209"/>
      <c r="S14" s="209"/>
      <c r="T14" s="210"/>
      <c r="U14" s="210"/>
      <c r="V14" s="210"/>
      <c r="W14" s="210"/>
      <c r="X14" s="210"/>
      <c r="Y14" s="209"/>
      <c r="Z14" s="209"/>
      <c r="AA14" s="210"/>
      <c r="AB14" s="211"/>
      <c r="AC14" s="212"/>
      <c r="AD14" s="212"/>
      <c r="AE14" s="247"/>
    </row>
    <row r="15" spans="1:31" ht="21">
      <c r="A15" s="241"/>
      <c r="B15" s="205"/>
      <c r="C15" s="207"/>
      <c r="D15" s="207"/>
      <c r="E15" s="207"/>
      <c r="F15" s="207"/>
      <c r="G15" s="207"/>
      <c r="H15" s="213"/>
      <c r="I15" s="213"/>
      <c r="J15" s="205"/>
      <c r="K15" s="205"/>
      <c r="L15" s="213"/>
      <c r="M15" s="213"/>
      <c r="N15" s="213"/>
      <c r="O15" s="213"/>
      <c r="P15" s="209"/>
      <c r="Q15" s="209"/>
      <c r="R15" s="209"/>
      <c r="S15" s="209"/>
      <c r="T15" s="210"/>
      <c r="U15" s="210"/>
      <c r="V15" s="210"/>
      <c r="W15" s="210"/>
      <c r="X15" s="210"/>
      <c r="Y15" s="209"/>
      <c r="Z15" s="209"/>
      <c r="AA15" s="210"/>
      <c r="AB15" s="211"/>
      <c r="AC15" s="212"/>
      <c r="AD15" s="212"/>
      <c r="AE15" s="247"/>
    </row>
    <row r="16" spans="1:31" ht="21">
      <c r="A16" s="241"/>
      <c r="B16" s="205"/>
      <c r="C16" s="207"/>
      <c r="D16" s="207"/>
      <c r="E16" s="207"/>
      <c r="F16" s="207"/>
      <c r="G16" s="207"/>
      <c r="H16" s="213"/>
      <c r="I16" s="213"/>
      <c r="J16" s="205"/>
      <c r="K16" s="205"/>
      <c r="L16" s="213"/>
      <c r="M16" s="213"/>
      <c r="N16" s="213"/>
      <c r="O16" s="213"/>
      <c r="P16" s="209"/>
      <c r="Q16" s="205"/>
      <c r="R16" s="205"/>
      <c r="S16" s="205"/>
      <c r="T16" s="205"/>
      <c r="U16" s="205"/>
      <c r="V16" s="215"/>
      <c r="W16" s="216"/>
      <c r="X16" s="216"/>
      <c r="Y16" s="216"/>
      <c r="Z16" s="216"/>
      <c r="AA16" s="214"/>
      <c r="AB16" s="217"/>
      <c r="AC16" s="217"/>
      <c r="AD16" s="217"/>
      <c r="AE16" s="247"/>
    </row>
    <row r="17" spans="1:31" ht="21">
      <c r="A17" s="241"/>
      <c r="B17" s="205"/>
      <c r="C17" s="205"/>
      <c r="D17" s="205"/>
      <c r="E17" s="213"/>
      <c r="F17" s="213"/>
      <c r="G17" s="213"/>
      <c r="H17" s="213"/>
      <c r="I17" s="213"/>
      <c r="J17" s="213"/>
      <c r="K17" s="205"/>
      <c r="L17" s="205"/>
      <c r="M17" s="213"/>
      <c r="N17" s="213"/>
      <c r="O17" s="213"/>
      <c r="P17" s="209"/>
      <c r="Q17" s="218"/>
      <c r="R17" s="218"/>
      <c r="S17" s="218"/>
      <c r="T17" s="218"/>
      <c r="U17" s="218"/>
      <c r="V17" s="215"/>
      <c r="W17" s="216"/>
      <c r="X17" s="216"/>
      <c r="Y17" s="216"/>
      <c r="Z17" s="216"/>
      <c r="AA17" s="214"/>
      <c r="AB17" s="217"/>
      <c r="AC17" s="219"/>
      <c r="AD17" s="219"/>
      <c r="AE17" s="247"/>
    </row>
    <row r="18" spans="1:31" ht="21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2"/>
      <c r="Q18" s="241"/>
      <c r="R18" s="241"/>
      <c r="S18" s="241"/>
      <c r="T18" s="243"/>
      <c r="U18" s="241"/>
      <c r="V18" s="242"/>
      <c r="W18" s="244"/>
      <c r="X18" s="244"/>
      <c r="Y18" s="244"/>
      <c r="Z18" s="244"/>
      <c r="AA18" s="245"/>
      <c r="AB18" s="246"/>
      <c r="AC18" s="247"/>
      <c r="AD18" s="247"/>
      <c r="AE18" s="247"/>
    </row>
    <row r="19" spans="1:31">
      <c r="W19" s="219"/>
      <c r="X19" s="219"/>
      <c r="Y19" s="219"/>
      <c r="Z19" s="219"/>
      <c r="AA19" s="219"/>
    </row>
    <row r="33" spans="11:11">
      <c r="K33" s="3" t="str">
        <f>IF(ข้อมูลพื้นฐาน!T8="","","")</f>
        <v/>
      </c>
    </row>
  </sheetData>
  <sheetProtection algorithmName="SHA-512" hashValue="0oZV1bPst6TmD6TCHX98+3xB/udEf/vNGF1HccOrg38kUfr2e8/ZU6nuixJnl9xm2eJj1lYLiHm9zJkGVDescA==" saltValue="oTlGdTX56ih+5kZkIbgoVg==" spinCount="100000" sheet="1" objects="1" scenarios="1" selectLockedCells="1"/>
  <mergeCells count="50">
    <mergeCell ref="AA5:AD5"/>
    <mergeCell ref="AB6:AC6"/>
    <mergeCell ref="C1:O3"/>
    <mergeCell ref="T1:AA3"/>
    <mergeCell ref="B4:O4"/>
    <mergeCell ref="Q4:U4"/>
    <mergeCell ref="V4:Z4"/>
    <mergeCell ref="AA4:AD4"/>
    <mergeCell ref="B5:D5"/>
    <mergeCell ref="E5:O5"/>
    <mergeCell ref="Q5:S5"/>
    <mergeCell ref="Y5:Z5"/>
    <mergeCell ref="T5:X5"/>
    <mergeCell ref="B6:D6"/>
    <mergeCell ref="E6:O6"/>
    <mergeCell ref="Q6:S6"/>
    <mergeCell ref="T6:X6"/>
    <mergeCell ref="Y6:Z6"/>
    <mergeCell ref="Y7:Z7"/>
    <mergeCell ref="AA7:AD7"/>
    <mergeCell ref="B8:D8"/>
    <mergeCell ref="E8:I8"/>
    <mergeCell ref="J8:K8"/>
    <mergeCell ref="L8:O8"/>
    <mergeCell ref="Q8:S8"/>
    <mergeCell ref="T8:X8"/>
    <mergeCell ref="Y8:Z8"/>
    <mergeCell ref="AA8:AD8"/>
    <mergeCell ref="B7:D7"/>
    <mergeCell ref="E7:G7"/>
    <mergeCell ref="I7:K7"/>
    <mergeCell ref="M7:O7"/>
    <mergeCell ref="Q7:S7"/>
    <mergeCell ref="T7:X7"/>
    <mergeCell ref="B11:D11"/>
    <mergeCell ref="E11:I11"/>
    <mergeCell ref="J11:K11"/>
    <mergeCell ref="L11:O11"/>
    <mergeCell ref="B9:D9"/>
    <mergeCell ref="E9:I9"/>
    <mergeCell ref="J9:K9"/>
    <mergeCell ref="L9:O9"/>
    <mergeCell ref="AA9:AD9"/>
    <mergeCell ref="Y9:Z9"/>
    <mergeCell ref="B10:D10"/>
    <mergeCell ref="E10:I10"/>
    <mergeCell ref="J10:K10"/>
    <mergeCell ref="L10:O10"/>
    <mergeCell ref="Q9:S9"/>
    <mergeCell ref="T9:X9"/>
  </mergeCells>
  <conditionalFormatting sqref="W18 Y18">
    <cfRule type="containsBlanks" dxfId="48" priority="1">
      <formula>LEN(TRIM(W18))=0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50"/>
    <pageSetUpPr autoPageBreaks="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IF(กำหนดรายวิชา!E13="","",กำหนดรายวิชา!E13)</f>
        <v>ศ12101</v>
      </c>
      <c r="E2" s="725" t="str">
        <f>กำหนดรายวิชา!H13&amp;"  "&amp;"ชม./ ปี"</f>
        <v>40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IF(กำหนดรายวิชา!F13="","",กำหนดรายวิชา!F13)</f>
        <v>ศิลปะ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20</v>
      </c>
      <c r="H6" s="497">
        <v>20</v>
      </c>
      <c r="I6" s="497">
        <v>20</v>
      </c>
      <c r="J6" s="497">
        <v>20</v>
      </c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IF(กำหนดรายวิชา!K13="","",กำหนดรายวิชา!K13)</f>
        <v>80</v>
      </c>
      <c r="AF6" s="492">
        <f>IF(กำหนดรายวิชา!L13="","",กำหนดรายวิชา!L13)</f>
        <v>20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80</v>
      </c>
      <c r="BH6" s="492">
        <f>IF(AF6="","",AF6)</f>
        <v>20</v>
      </c>
      <c r="BI6" s="491">
        <f>IF(D2="","",BG6+BH6)</f>
        <v>100</v>
      </c>
      <c r="BJ6" s="489" t="s">
        <v>86</v>
      </c>
      <c r="BK6" s="490">
        <f t="shared" ref="BK6" si="0">AE6</f>
        <v>80</v>
      </c>
      <c r="BL6" s="490">
        <f t="shared" ref="BL6" si="1">IF(BK6="","",AF6)</f>
        <v>20</v>
      </c>
      <c r="BM6" s="491">
        <f>AG6</f>
        <v>100</v>
      </c>
      <c r="BN6" s="503" t="s">
        <v>86</v>
      </c>
      <c r="BO6" s="490">
        <f>BG6</f>
        <v>80</v>
      </c>
      <c r="BP6" s="490">
        <f>IF(BF6="","",BH6)</f>
        <v>20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10</v>
      </c>
      <c r="H7" s="319">
        <v>9</v>
      </c>
      <c r="I7" s="319">
        <v>9</v>
      </c>
      <c r="J7" s="319">
        <v>9</v>
      </c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37</v>
      </c>
      <c r="AE7" s="495">
        <f>IF(AD7="","",ROUND(((AD7*$AE$6)/$AD$6),0))</f>
        <v>37</v>
      </c>
      <c r="AF7" s="322">
        <v>16</v>
      </c>
      <c r="AG7" s="493">
        <f>IF(SUM(AE7:AF7)=0,"",SUM(AE7:AF7))</f>
        <v>53</v>
      </c>
      <c r="AH7" s="491">
        <f>IF(AG7="","",IF(AG7&gt;=79.5,4,IF(AG7&gt;=74.5,3.5,IF(AG7&gt;=69.5,3,IF(AG7&gt;=64.5,2.5,IF(AG7&gt;=59.5,2,IF(AG7&gt;=54.5,1.5,IF(AG7&gt;=49.5,1,IF(AG7&lt;49.5,0)))))))))</f>
        <v>1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68</v>
      </c>
      <c r="BH7" s="322">
        <v>19</v>
      </c>
      <c r="BI7" s="493">
        <f>IF(SUM(BG7:BH7)=0,"",SUM(BG7:BH7))</f>
        <v>87</v>
      </c>
      <c r="BJ7" s="491">
        <f>IF(BI7="","",IF(BI7&gt;=79.5,4,IF(BI7&gt;=74.5,3.5,IF(BI7&gt;=69.5,3,IF(BI7&gt;=64.5,2.5,IF(BI7&gt;=59.5,2,IF(BI7&gt;=54.5,1.5,IF(BI7&gt;=49.5,1,IF(BI7&lt;49.5,0)))))))))</f>
        <v>4</v>
      </c>
      <c r="BK7" s="492">
        <f>IF(AE7="","",AE7)</f>
        <v>37</v>
      </c>
      <c r="BL7" s="490">
        <f>IF(AF7="","",AF7)</f>
        <v>16</v>
      </c>
      <c r="BM7" s="493">
        <f>IF(AG7="","",AG7)</f>
        <v>53</v>
      </c>
      <c r="BN7" s="491">
        <f>IF(BM7="","",IF(BM7&gt;=79.5,4,IF(BM7&gt;=74.5,3.5,IF(BM7&gt;=69.5,3,IF(BM7&gt;=64.5,2.5,IF(BM7&gt;=59.5,2,IF(BM7&gt;=54.5,1.5,IF(BM7&gt;=49.5,1,IF(BM7&lt;49.5,0)))))))))</f>
        <v>1</v>
      </c>
      <c r="BO7" s="492">
        <f t="shared" ref="BO7" si="2">BG7</f>
        <v>68</v>
      </c>
      <c r="BP7" s="490">
        <f>IF(BH7="","",BH7)</f>
        <v>19</v>
      </c>
      <c r="BQ7" s="493">
        <f t="shared" ref="BQ7" si="3">BI7</f>
        <v>87</v>
      </c>
      <c r="BR7" s="491">
        <f>IF(BQ7="","",IF(BQ7&gt;=79.5,4,IF(BQ7&gt;=74.5,3.5,IF(BQ7&gt;=69.5,3,IF(BQ7&gt;=64.5,2.5,IF(BQ7&gt;=59.5,2,IF(BQ7&gt;=54.5,1.5,IF(BQ7&gt;=49.5,1,IF(BQ7&lt;49.5,0)))))))))</f>
        <v>4</v>
      </c>
      <c r="BS7" s="493">
        <f>IF(BQ7="","",ROUND(((BM7+BQ7)/2),0))</f>
        <v>70</v>
      </c>
      <c r="BT7" s="491">
        <f>IF(BS7="","",IF(BS7&gt;=79.5,4,IF(BS7&gt;=74.5,3.5,IF(BS7&gt;=69.5,3,IF(BS7&gt;=64.5,2.5,IF(BS7&gt;=59.5,2,IF(BS7&gt;=54.5,1.5,IF(BS7&gt;=49.5,1,IF(BS7&lt;49.5,0)))))))))</f>
        <v>3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14</v>
      </c>
      <c r="H8" s="319">
        <v>14</v>
      </c>
      <c r="I8" s="319">
        <v>14</v>
      </c>
      <c r="J8" s="319">
        <v>14</v>
      </c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56</v>
      </c>
      <c r="AE8" s="495">
        <f t="shared" ref="AE8:AE41" si="5">IF(AD8="","",ROUND(((AD8*$AE$6)/$AD$6),0))</f>
        <v>56</v>
      </c>
      <c r="AF8" s="322">
        <v>16</v>
      </c>
      <c r="AG8" s="493">
        <f t="shared" ref="AG8:AG41" si="6">IF(SUM(AE8:AF8)=0,"",SUM(AE8:AF8))</f>
        <v>72</v>
      </c>
      <c r="AH8" s="491">
        <f t="shared" ref="AH8:AH41" si="7">IF(AG8="","",IF(AG8&gt;=79.5,4,IF(AG8&gt;=74.5,3.5,IF(AG8&gt;=69.5,3,IF(AG8&gt;=64.5,2.5,IF(AG8&gt;=59.5,2,IF(AG8&gt;=54.5,1.5,IF(AG8&gt;=49.5,1,IF(AG8&lt;49.5,0)))))))))</f>
        <v>3</v>
      </c>
      <c r="AI8" s="319">
        <v>30</v>
      </c>
      <c r="AJ8" s="319">
        <v>37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67</v>
      </c>
      <c r="BG8" s="495">
        <f t="shared" ref="BG8:BG41" si="9">IF(BF8="","",ROUND(((BF8*$BG$6)/$BF$6),0))</f>
        <v>67</v>
      </c>
      <c r="BH8" s="322">
        <v>10</v>
      </c>
      <c r="BI8" s="493">
        <f t="shared" ref="BI8:BI41" si="10">IF(SUM(BG8:BH8)=0,"",SUM(BG8:BH8))</f>
        <v>77</v>
      </c>
      <c r="BJ8" s="491">
        <f t="shared" ref="BJ8:BJ41" si="11">IF(BI8="","",IF(BI8&gt;=79.5,4,IF(BI8&gt;=74.5,3.5,IF(BI8&gt;=69.5,3,IF(BI8&gt;=64.5,2.5,IF(BI8&gt;=59.5,2,IF(BI8&gt;=54.5,1.5,IF(BI8&gt;=49.5,1,IF(BI8&lt;49.5,0)))))))))</f>
        <v>3.5</v>
      </c>
      <c r="BK8" s="492">
        <f t="shared" ref="BK8:BK41" si="12">IF(AE8="","",AE8)</f>
        <v>56</v>
      </c>
      <c r="BL8" s="490">
        <f t="shared" ref="BL8:BL41" si="13">IF(AF8="","",AF8)</f>
        <v>16</v>
      </c>
      <c r="BM8" s="493">
        <f t="shared" ref="BM8:BM41" si="14">IF(AG8="","",AG8)</f>
        <v>72</v>
      </c>
      <c r="BN8" s="491">
        <f t="shared" ref="BN8:BN41" si="15">IF(BM8="","",IF(BM8&gt;=79.5,4,IF(BM8&gt;=74.5,3.5,IF(BM8&gt;=69.5,3,IF(BM8&gt;=64.5,2.5,IF(BM8&gt;=59.5,2,IF(BM8&gt;=54.5,1.5,IF(BM8&gt;=49.5,1,IF(BM8&lt;49.5,0)))))))))</f>
        <v>3</v>
      </c>
      <c r="BO8" s="492">
        <f t="shared" ref="BO8:BO41" si="16">BG8</f>
        <v>67</v>
      </c>
      <c r="BP8" s="490">
        <f t="shared" ref="BP8:BP41" si="17">IF(BH8="","",BH8)</f>
        <v>10</v>
      </c>
      <c r="BQ8" s="493">
        <f t="shared" ref="BQ8:BQ41" si="18">BI8</f>
        <v>77</v>
      </c>
      <c r="BR8" s="491">
        <f t="shared" ref="BR8:BR41" si="19">IF(BQ8="","",IF(BQ8&gt;=79.5,4,IF(BQ8&gt;=74.5,3.5,IF(BQ8&gt;=69.5,3,IF(BQ8&gt;=64.5,2.5,IF(BQ8&gt;=59.5,2,IF(BQ8&gt;=54.5,1.5,IF(BQ8&gt;=49.5,1,IF(BQ8&lt;49.5,0)))))))))</f>
        <v>3.5</v>
      </c>
      <c r="BS8" s="493">
        <f t="shared" ref="BS8:BS41" si="20">IF(BQ8="","",ROUND(((BM8+BQ8)/2),0))</f>
        <v>75</v>
      </c>
      <c r="BT8" s="491">
        <f t="shared" ref="BT8:BT41" si="21">IF(BS8="","",IF(BS8&gt;=79.5,4,IF(BS8&gt;=74.5,3.5,IF(BS8&gt;=69.5,3,IF(BS8&gt;=64.5,2.5,IF(BS8&gt;=59.5,2,IF(BS8&gt;=54.5,1.5,IF(BS8&gt;=49.5,1,IF(BS8&lt;49.5,0)))))))))</f>
        <v>3.5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18</v>
      </c>
      <c r="H9" s="319">
        <v>18</v>
      </c>
      <c r="I9" s="319">
        <v>18</v>
      </c>
      <c r="J9" s="319">
        <v>18</v>
      </c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72</v>
      </c>
      <c r="AE9" s="495">
        <f t="shared" si="5"/>
        <v>72</v>
      </c>
      <c r="AF9" s="322">
        <v>16</v>
      </c>
      <c r="AG9" s="493">
        <f t="shared" si="6"/>
        <v>88</v>
      </c>
      <c r="AH9" s="491">
        <f t="shared" si="7"/>
        <v>4</v>
      </c>
      <c r="AI9" s="319">
        <v>28</v>
      </c>
      <c r="AJ9" s="319">
        <v>30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58</v>
      </c>
      <c r="BG9" s="495">
        <f t="shared" si="9"/>
        <v>58</v>
      </c>
      <c r="BH9" s="322">
        <v>12</v>
      </c>
      <c r="BI9" s="493">
        <f t="shared" si="10"/>
        <v>70</v>
      </c>
      <c r="BJ9" s="491">
        <f t="shared" si="11"/>
        <v>3</v>
      </c>
      <c r="BK9" s="492">
        <f t="shared" si="12"/>
        <v>72</v>
      </c>
      <c r="BL9" s="490">
        <f t="shared" si="13"/>
        <v>16</v>
      </c>
      <c r="BM9" s="493">
        <f t="shared" si="14"/>
        <v>88</v>
      </c>
      <c r="BN9" s="491">
        <f t="shared" si="15"/>
        <v>4</v>
      </c>
      <c r="BO9" s="492">
        <f t="shared" si="16"/>
        <v>58</v>
      </c>
      <c r="BP9" s="490">
        <f t="shared" si="17"/>
        <v>12</v>
      </c>
      <c r="BQ9" s="493">
        <f t="shared" si="18"/>
        <v>70</v>
      </c>
      <c r="BR9" s="491">
        <f t="shared" si="19"/>
        <v>3</v>
      </c>
      <c r="BS9" s="493">
        <f t="shared" si="20"/>
        <v>79</v>
      </c>
      <c r="BT9" s="491">
        <f t="shared" si="21"/>
        <v>3.5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9</v>
      </c>
      <c r="H10" s="319">
        <v>9</v>
      </c>
      <c r="I10" s="319">
        <v>9</v>
      </c>
      <c r="J10" s="319">
        <v>9</v>
      </c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36</v>
      </c>
      <c r="AE10" s="495">
        <f t="shared" si="5"/>
        <v>36</v>
      </c>
      <c r="AF10" s="322">
        <v>22</v>
      </c>
      <c r="AG10" s="493">
        <f t="shared" si="6"/>
        <v>58</v>
      </c>
      <c r="AH10" s="491">
        <f t="shared" si="7"/>
        <v>1.5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36</v>
      </c>
      <c r="BL10" s="490">
        <f t="shared" si="13"/>
        <v>22</v>
      </c>
      <c r="BM10" s="493">
        <f t="shared" si="14"/>
        <v>58</v>
      </c>
      <c r="BN10" s="491">
        <f t="shared" si="15"/>
        <v>1.5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ejoFHgNNEeMTgHouDitE+EFNBEor6W0FP38S1usUt88XWrc60UvT+F3WaCkN8zWznpmjTw/01vIw+7JhAUOBnQ==" saltValue="MaJ0IeDcG9OaUhTZcw5oyQ==" spinCount="100000" sheet="1" objects="1" scenarios="1" selectLockedCells="1"/>
  <mergeCells count="105">
    <mergeCell ref="AE2:AH2"/>
    <mergeCell ref="AD3:AD5"/>
    <mergeCell ref="AI3:AI5"/>
    <mergeCell ref="AJ3:AJ5"/>
    <mergeCell ref="AK3:AK5"/>
    <mergeCell ref="AV3:AV5"/>
    <mergeCell ref="BK2:BN2"/>
    <mergeCell ref="BO2:BR2"/>
    <mergeCell ref="BB3:BB5"/>
    <mergeCell ref="BC3:BC5"/>
    <mergeCell ref="AP3:AP5"/>
    <mergeCell ref="AQ3:AQ5"/>
    <mergeCell ref="BG2:BJ2"/>
    <mergeCell ref="AW3:AW5"/>
    <mergeCell ref="AX3:AX5"/>
    <mergeCell ref="AY3:AY5"/>
    <mergeCell ref="AZ3:AZ5"/>
    <mergeCell ref="BC2:BF2"/>
    <mergeCell ref="BL3:BL4"/>
    <mergeCell ref="BP3:BP4"/>
    <mergeCell ref="BH3:BH4"/>
    <mergeCell ref="Z3:Z5"/>
    <mergeCell ref="AA3:AA5"/>
    <mergeCell ref="AC3:AC5"/>
    <mergeCell ref="AM3:AM5"/>
    <mergeCell ref="BF3:BF5"/>
    <mergeCell ref="AF3:AF4"/>
    <mergeCell ref="BD3:BD5"/>
    <mergeCell ref="BE3:BE5"/>
    <mergeCell ref="AT3:AT5"/>
    <mergeCell ref="AU3:AU5"/>
    <mergeCell ref="BA3:BA5"/>
    <mergeCell ref="AL3:AL5"/>
    <mergeCell ref="AR3:AR5"/>
    <mergeCell ref="AS3:AS5"/>
    <mergeCell ref="AN3:AN5"/>
    <mergeCell ref="AO3:AO5"/>
    <mergeCell ref="AB3:AB5"/>
    <mergeCell ref="D37:F37"/>
    <mergeCell ref="D40:F40"/>
    <mergeCell ref="D36:F36"/>
    <mergeCell ref="D31:F31"/>
    <mergeCell ref="D32:F32"/>
    <mergeCell ref="D33:F33"/>
    <mergeCell ref="D38:F38"/>
    <mergeCell ref="D39:F39"/>
    <mergeCell ref="D19:F19"/>
    <mergeCell ref="D20:F20"/>
    <mergeCell ref="D21:F21"/>
    <mergeCell ref="D22:F22"/>
    <mergeCell ref="D23:F23"/>
    <mergeCell ref="D29:F29"/>
    <mergeCell ref="D34:F34"/>
    <mergeCell ref="D35:F35"/>
    <mergeCell ref="D24:F24"/>
    <mergeCell ref="D25:F25"/>
    <mergeCell ref="D26:F26"/>
    <mergeCell ref="D27:F27"/>
    <mergeCell ref="D28:F28"/>
    <mergeCell ref="D30:F30"/>
    <mergeCell ref="W3:W5"/>
    <mergeCell ref="X3:X5"/>
    <mergeCell ref="D18:F18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O3:O5"/>
    <mergeCell ref="P3:P5"/>
    <mergeCell ref="Q3:Q5"/>
    <mergeCell ref="R3:R5"/>
    <mergeCell ref="T3:T5"/>
    <mergeCell ref="U3:U5"/>
    <mergeCell ref="V3:V5"/>
    <mergeCell ref="G2:P2"/>
    <mergeCell ref="Q2:Z2"/>
    <mergeCell ref="AA2:AD2"/>
    <mergeCell ref="AI2:AR2"/>
    <mergeCell ref="AS2:BB2"/>
    <mergeCell ref="D41:F41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B4:B6"/>
    <mergeCell ref="C4:C6"/>
    <mergeCell ref="D4:F6"/>
    <mergeCell ref="N3:N5"/>
    <mergeCell ref="S3:S5"/>
    <mergeCell ref="Y3:Y5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5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IF(กำหนดรายวิชา!E14="","",กำหนดรายวิชา!E14)</f>
        <v>ง12101</v>
      </c>
      <c r="E2" s="725" t="str">
        <f>กำหนดรายวิชา!H14&amp;"  "&amp;"ชม./ ปี"</f>
        <v>40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IF(กำหนดรายวิชา!F14="","",กำหนดรายวิชา!F14)</f>
        <v>การงานอาชีพ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40</v>
      </c>
      <c r="H6" s="497">
        <v>40</v>
      </c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IF(กำหนดรายวิชา!K14="","",กำหนดรายวิชา!K14)</f>
        <v>80</v>
      </c>
      <c r="AF6" s="492">
        <f>IF(กำหนดรายวิชา!L14="","",กำหนดรายวิชา!L14)</f>
        <v>20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80</v>
      </c>
      <c r="BH6" s="492">
        <f>IF(AF6="","",AF6)</f>
        <v>20</v>
      </c>
      <c r="BI6" s="491">
        <f>IF(D2="","",BG6+BH6)</f>
        <v>100</v>
      </c>
      <c r="BJ6" s="489" t="s">
        <v>86</v>
      </c>
      <c r="BK6" s="490">
        <f t="shared" ref="BK6" si="0">AE6</f>
        <v>80</v>
      </c>
      <c r="BL6" s="490">
        <f t="shared" ref="BL6" si="1">IF(BK6="","",AF6)</f>
        <v>20</v>
      </c>
      <c r="BM6" s="491">
        <f>AG6</f>
        <v>100</v>
      </c>
      <c r="BN6" s="503" t="s">
        <v>86</v>
      </c>
      <c r="BO6" s="490">
        <f>BG6</f>
        <v>80</v>
      </c>
      <c r="BP6" s="490">
        <f>IF(BF6="","",BH6)</f>
        <v>20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36</v>
      </c>
      <c r="H7" s="319">
        <v>25</v>
      </c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61</v>
      </c>
      <c r="AE7" s="495">
        <f>IF(AD7="","",ROUND(((AD7*$AE$6)/$AD$6),0))</f>
        <v>61</v>
      </c>
      <c r="AF7" s="322">
        <v>18</v>
      </c>
      <c r="AG7" s="493">
        <f>IF(SUM(AE7:AF7)=0,"",SUM(AE7:AF7))</f>
        <v>79</v>
      </c>
      <c r="AH7" s="491">
        <f>IF(AG7="","",IF(AG7&gt;=79.5,4,IF(AG7&gt;=74.5,3.5,IF(AG7&gt;=69.5,3,IF(AG7&gt;=64.5,2.5,IF(AG7&gt;=59.5,2,IF(AG7&gt;=54.5,1.5,IF(AG7&gt;=49.5,1,IF(AG7&lt;49.5,0)))))))))</f>
        <v>3.5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68</v>
      </c>
      <c r="BH7" s="322">
        <v>14</v>
      </c>
      <c r="BI7" s="493">
        <f>IF(SUM(BG7:BH7)=0,"",SUM(BG7:BH7))</f>
        <v>82</v>
      </c>
      <c r="BJ7" s="491">
        <f>IF(BI7="","",IF(BI7&gt;=79.5,4,IF(BI7&gt;=74.5,3.5,IF(BI7&gt;=69.5,3,IF(BI7&gt;=64.5,2.5,IF(BI7&gt;=59.5,2,IF(BI7&gt;=54.5,1.5,IF(BI7&gt;=49.5,1,IF(BI7&lt;49.5,0)))))))))</f>
        <v>4</v>
      </c>
      <c r="BK7" s="492">
        <f>IF(AE7="","",AE7)</f>
        <v>61</v>
      </c>
      <c r="BL7" s="490">
        <f>IF(AF7="","",AF7)</f>
        <v>18</v>
      </c>
      <c r="BM7" s="493">
        <f>IF(AG7="","",AG7)</f>
        <v>79</v>
      </c>
      <c r="BN7" s="491">
        <f>IF(BM7="","",IF(BM7&gt;=79.5,4,IF(BM7&gt;=74.5,3.5,IF(BM7&gt;=69.5,3,IF(BM7&gt;=64.5,2.5,IF(BM7&gt;=59.5,2,IF(BM7&gt;=54.5,1.5,IF(BM7&gt;=49.5,1,IF(BM7&lt;49.5,0)))))))))</f>
        <v>3.5</v>
      </c>
      <c r="BO7" s="492">
        <f t="shared" ref="BO7" si="2">BG7</f>
        <v>68</v>
      </c>
      <c r="BP7" s="490">
        <f>IF(BH7="","",BH7)</f>
        <v>14</v>
      </c>
      <c r="BQ7" s="493">
        <f t="shared" ref="BQ7" si="3">BI7</f>
        <v>82</v>
      </c>
      <c r="BR7" s="491">
        <f>IF(BQ7="","",IF(BQ7&gt;=79.5,4,IF(BQ7&gt;=74.5,3.5,IF(BQ7&gt;=69.5,3,IF(BQ7&gt;=64.5,2.5,IF(BQ7&gt;=59.5,2,IF(BQ7&gt;=54.5,1.5,IF(BQ7&gt;=49.5,1,IF(BQ7&lt;49.5,0)))))))))</f>
        <v>4</v>
      </c>
      <c r="BS7" s="493">
        <f>IF(BQ7="","",ROUND(((BM7+BQ7)/2),0))</f>
        <v>81</v>
      </c>
      <c r="BT7" s="491">
        <f>IF(BS7="","",IF(BS7&gt;=79.5,4,IF(BS7&gt;=74.5,3.5,IF(BS7&gt;=69.5,3,IF(BS7&gt;=64.5,2.5,IF(BS7&gt;=59.5,2,IF(BS7&gt;=54.5,1.5,IF(BS7&gt;=49.5,1,IF(BS7&lt;49.5,0)))))))))</f>
        <v>4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35</v>
      </c>
      <c r="H8" s="319">
        <v>28</v>
      </c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63</v>
      </c>
      <c r="AE8" s="495">
        <f t="shared" ref="AE8:AE41" si="5">IF(AD8="","",ROUND(((AD8*$AE$6)/$AD$6),0))</f>
        <v>63</v>
      </c>
      <c r="AF8" s="322">
        <v>25</v>
      </c>
      <c r="AG8" s="493">
        <f t="shared" ref="AG8:AG41" si="6">IF(SUM(AE8:AF8)=0,"",SUM(AE8:AF8))</f>
        <v>88</v>
      </c>
      <c r="AH8" s="491">
        <f t="shared" ref="AH8:AH41" si="7">IF(AG8="","",IF(AG8&gt;=79.5,4,IF(AG8&gt;=74.5,3.5,IF(AG8&gt;=69.5,3,IF(AG8&gt;=64.5,2.5,IF(AG8&gt;=59.5,2,IF(AG8&gt;=54.5,1.5,IF(AG8&gt;=49.5,1,IF(AG8&lt;49.5,0)))))))))</f>
        <v>4</v>
      </c>
      <c r="AI8" s="319">
        <v>10</v>
      </c>
      <c r="AJ8" s="319">
        <v>9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19</v>
      </c>
      <c r="BG8" s="495">
        <f t="shared" ref="BG8:BG41" si="9">IF(BF8="","",ROUND(((BF8*$BG$6)/$BF$6),0))</f>
        <v>19</v>
      </c>
      <c r="BH8" s="322">
        <v>16</v>
      </c>
      <c r="BI8" s="493">
        <f t="shared" ref="BI8:BI41" si="10">IF(SUM(BG8:BH8)=0,"",SUM(BG8:BH8))</f>
        <v>35</v>
      </c>
      <c r="BJ8" s="491">
        <f t="shared" ref="BJ8:BJ41" si="11">IF(BI8="","",IF(BI8&gt;=79.5,4,IF(BI8&gt;=74.5,3.5,IF(BI8&gt;=69.5,3,IF(BI8&gt;=64.5,2.5,IF(BI8&gt;=59.5,2,IF(BI8&gt;=54.5,1.5,IF(BI8&gt;=49.5,1,IF(BI8&lt;49.5,0)))))))))</f>
        <v>0</v>
      </c>
      <c r="BK8" s="492">
        <f t="shared" ref="BK8:BK41" si="12">IF(AE8="","",AE8)</f>
        <v>63</v>
      </c>
      <c r="BL8" s="490">
        <f t="shared" ref="BL8:BL41" si="13">IF(AF8="","",AF8)</f>
        <v>25</v>
      </c>
      <c r="BM8" s="493">
        <f t="shared" ref="BM8:BM41" si="14">IF(AG8="","",AG8)</f>
        <v>88</v>
      </c>
      <c r="BN8" s="491">
        <f t="shared" ref="BN8:BN41" si="15">IF(BM8="","",IF(BM8&gt;=79.5,4,IF(BM8&gt;=74.5,3.5,IF(BM8&gt;=69.5,3,IF(BM8&gt;=64.5,2.5,IF(BM8&gt;=59.5,2,IF(BM8&gt;=54.5,1.5,IF(BM8&gt;=49.5,1,IF(BM8&lt;49.5,0)))))))))</f>
        <v>4</v>
      </c>
      <c r="BO8" s="492">
        <f t="shared" ref="BO8:BO41" si="16">BG8</f>
        <v>19</v>
      </c>
      <c r="BP8" s="490">
        <f t="shared" ref="BP8:BP41" si="17">IF(BH8="","",BH8)</f>
        <v>16</v>
      </c>
      <c r="BQ8" s="493">
        <f t="shared" ref="BQ8:BQ41" si="18">BI8</f>
        <v>35</v>
      </c>
      <c r="BR8" s="491">
        <f t="shared" ref="BR8:BR41" si="19">IF(BQ8="","",IF(BQ8&gt;=79.5,4,IF(BQ8&gt;=74.5,3.5,IF(BQ8&gt;=69.5,3,IF(BQ8&gt;=64.5,2.5,IF(BQ8&gt;=59.5,2,IF(BQ8&gt;=54.5,1.5,IF(BQ8&gt;=49.5,1,IF(BQ8&lt;49.5,0)))))))))</f>
        <v>0</v>
      </c>
      <c r="BS8" s="493">
        <f t="shared" ref="BS8:BS41" si="20">IF(BQ8="","",ROUND(((BM8+BQ8)/2),0))</f>
        <v>62</v>
      </c>
      <c r="BT8" s="491">
        <f t="shared" ref="BT8:BT41" si="21">IF(BS8="","",IF(BS8&gt;=79.5,4,IF(BS8&gt;=74.5,3.5,IF(BS8&gt;=69.5,3,IF(BS8&gt;=64.5,2.5,IF(BS8&gt;=59.5,2,IF(BS8&gt;=54.5,1.5,IF(BS8&gt;=49.5,1,IF(BS8&lt;49.5,0)))))))))</f>
        <v>2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36</v>
      </c>
      <c r="H9" s="319">
        <v>25</v>
      </c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61</v>
      </c>
      <c r="AE9" s="495">
        <f t="shared" si="5"/>
        <v>61</v>
      </c>
      <c r="AF9" s="322">
        <v>16</v>
      </c>
      <c r="AG9" s="493">
        <f t="shared" si="6"/>
        <v>77</v>
      </c>
      <c r="AH9" s="491">
        <f t="shared" si="7"/>
        <v>3.5</v>
      </c>
      <c r="AI9" s="319">
        <v>10</v>
      </c>
      <c r="AJ9" s="319">
        <v>9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19</v>
      </c>
      <c r="BG9" s="495">
        <f t="shared" si="9"/>
        <v>19</v>
      </c>
      <c r="BH9" s="322">
        <v>15</v>
      </c>
      <c r="BI9" s="493">
        <f t="shared" si="10"/>
        <v>34</v>
      </c>
      <c r="BJ9" s="491">
        <f t="shared" si="11"/>
        <v>0</v>
      </c>
      <c r="BK9" s="492">
        <f t="shared" si="12"/>
        <v>61</v>
      </c>
      <c r="BL9" s="490">
        <f t="shared" si="13"/>
        <v>16</v>
      </c>
      <c r="BM9" s="493">
        <f t="shared" si="14"/>
        <v>77</v>
      </c>
      <c r="BN9" s="491">
        <f t="shared" si="15"/>
        <v>3.5</v>
      </c>
      <c r="BO9" s="492">
        <f t="shared" si="16"/>
        <v>19</v>
      </c>
      <c r="BP9" s="490">
        <f t="shared" si="17"/>
        <v>15</v>
      </c>
      <c r="BQ9" s="493">
        <f t="shared" si="18"/>
        <v>34</v>
      </c>
      <c r="BR9" s="491">
        <f t="shared" si="19"/>
        <v>0</v>
      </c>
      <c r="BS9" s="493">
        <f t="shared" si="20"/>
        <v>56</v>
      </c>
      <c r="BT9" s="491">
        <f t="shared" si="21"/>
        <v>1.5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35</v>
      </c>
      <c r="H10" s="319">
        <v>28</v>
      </c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63</v>
      </c>
      <c r="AE10" s="495">
        <f t="shared" si="5"/>
        <v>63</v>
      </c>
      <c r="AF10" s="322">
        <v>10</v>
      </c>
      <c r="AG10" s="493">
        <f t="shared" si="6"/>
        <v>73</v>
      </c>
      <c r="AH10" s="491">
        <f t="shared" si="7"/>
        <v>3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63</v>
      </c>
      <c r="BL10" s="490">
        <f t="shared" si="13"/>
        <v>10</v>
      </c>
      <c r="BM10" s="493">
        <f t="shared" si="14"/>
        <v>73</v>
      </c>
      <c r="BN10" s="491">
        <f t="shared" si="15"/>
        <v>3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go6+PPoY+pU4p4BKKrHadN1/yiy7JmIPYok+zfOWgFqXetlvFjeMdg01JGLk3jXeN0n/CxZCMZaFvMd9uOHSEQ==" saltValue="B4hGf229Al6q5R76E2PMag==" spinCount="100000" sheet="1" objects="1" scenarios="1" selectLockedCells="1"/>
  <mergeCells count="105">
    <mergeCell ref="AE2:AH2"/>
    <mergeCell ref="AD3:AD5"/>
    <mergeCell ref="AI3:AI5"/>
    <mergeCell ref="AJ3:AJ5"/>
    <mergeCell ref="AK3:AK5"/>
    <mergeCell ref="AV3:AV5"/>
    <mergeCell ref="BK2:BN2"/>
    <mergeCell ref="BO2:BR2"/>
    <mergeCell ref="BB3:BB5"/>
    <mergeCell ref="BC3:BC5"/>
    <mergeCell ref="AP3:AP5"/>
    <mergeCell ref="AQ3:AQ5"/>
    <mergeCell ref="BG2:BJ2"/>
    <mergeCell ref="AW3:AW5"/>
    <mergeCell ref="AX3:AX5"/>
    <mergeCell ref="AY3:AY5"/>
    <mergeCell ref="AZ3:AZ5"/>
    <mergeCell ref="BC2:BF2"/>
    <mergeCell ref="BL3:BL4"/>
    <mergeCell ref="BP3:BP4"/>
    <mergeCell ref="BH3:BH4"/>
    <mergeCell ref="Z3:Z5"/>
    <mergeCell ref="AA3:AA5"/>
    <mergeCell ref="AC3:AC5"/>
    <mergeCell ref="AM3:AM5"/>
    <mergeCell ref="BF3:BF5"/>
    <mergeCell ref="AF3:AF4"/>
    <mergeCell ref="BD3:BD5"/>
    <mergeCell ref="BE3:BE5"/>
    <mergeCell ref="AT3:AT5"/>
    <mergeCell ref="AU3:AU5"/>
    <mergeCell ref="BA3:BA5"/>
    <mergeCell ref="AL3:AL5"/>
    <mergeCell ref="AR3:AR5"/>
    <mergeCell ref="AS3:AS5"/>
    <mergeCell ref="AN3:AN5"/>
    <mergeCell ref="AO3:AO5"/>
    <mergeCell ref="AB3:AB5"/>
    <mergeCell ref="D37:F37"/>
    <mergeCell ref="D40:F40"/>
    <mergeCell ref="D36:F36"/>
    <mergeCell ref="D31:F31"/>
    <mergeCell ref="D32:F32"/>
    <mergeCell ref="D33:F33"/>
    <mergeCell ref="D38:F38"/>
    <mergeCell ref="D39:F39"/>
    <mergeCell ref="D19:F19"/>
    <mergeCell ref="D20:F20"/>
    <mergeCell ref="D21:F21"/>
    <mergeCell ref="D22:F22"/>
    <mergeCell ref="D23:F23"/>
    <mergeCell ref="D29:F29"/>
    <mergeCell ref="D34:F34"/>
    <mergeCell ref="D35:F35"/>
    <mergeCell ref="D24:F24"/>
    <mergeCell ref="D25:F25"/>
    <mergeCell ref="D26:F26"/>
    <mergeCell ref="D27:F27"/>
    <mergeCell ref="D28:F28"/>
    <mergeCell ref="D30:F30"/>
    <mergeCell ref="W3:W5"/>
    <mergeCell ref="X3:X5"/>
    <mergeCell ref="D18:F18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O3:O5"/>
    <mergeCell ref="P3:P5"/>
    <mergeCell ref="Q3:Q5"/>
    <mergeCell ref="R3:R5"/>
    <mergeCell ref="T3:T5"/>
    <mergeCell ref="U3:U5"/>
    <mergeCell ref="V3:V5"/>
    <mergeCell ref="G2:P2"/>
    <mergeCell ref="Q2:Z2"/>
    <mergeCell ref="AA2:AD2"/>
    <mergeCell ref="AI2:AR2"/>
    <mergeCell ref="AS2:BB2"/>
    <mergeCell ref="D41:F41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B4:B6"/>
    <mergeCell ref="C4:C6"/>
    <mergeCell ref="D4:F6"/>
    <mergeCell ref="N3:N5"/>
    <mergeCell ref="S3:S5"/>
    <mergeCell ref="Y3:Y5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IF(กำหนดรายวิชา!E15="","",กำหนดรายวิชา!E15)</f>
        <v>อ12101</v>
      </c>
      <c r="E2" s="725" t="str">
        <f>กำหนดรายวิชา!H15&amp;"  "&amp;"ชม./ ปี"</f>
        <v>120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IF(กำหนดรายวิชา!F15="","",กำหนดรายวิชา!F15)</f>
        <v>ภาษาอังกฤษพื้นฐาน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20</v>
      </c>
      <c r="H6" s="497">
        <v>20</v>
      </c>
      <c r="I6" s="497">
        <v>20</v>
      </c>
      <c r="J6" s="497">
        <v>20</v>
      </c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IF(กำหนดรายวิชา!K15="","",กำหนดรายวิชา!K15)</f>
        <v>70</v>
      </c>
      <c r="AF6" s="492">
        <f>IF(กำหนดรายวิชา!L15="","",กำหนดรายวิชา!L15)</f>
        <v>30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70</v>
      </c>
      <c r="BH6" s="492">
        <f>IF(AF6="","",AF6)</f>
        <v>30</v>
      </c>
      <c r="BI6" s="491">
        <f>IF(D2="","",BG6+BH6)</f>
        <v>100</v>
      </c>
      <c r="BJ6" s="489" t="s">
        <v>86</v>
      </c>
      <c r="BK6" s="490">
        <f t="shared" ref="BK6" si="0">AE6</f>
        <v>70</v>
      </c>
      <c r="BL6" s="490">
        <f t="shared" ref="BL6" si="1">IF(BK6="","",AF6)</f>
        <v>30</v>
      </c>
      <c r="BM6" s="491">
        <f>AG6</f>
        <v>100</v>
      </c>
      <c r="BN6" s="503" t="s">
        <v>86</v>
      </c>
      <c r="BO6" s="490">
        <f>BG6</f>
        <v>70</v>
      </c>
      <c r="BP6" s="490">
        <f>IF(BF6="","",BH6)</f>
        <v>30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10</v>
      </c>
      <c r="H7" s="319">
        <v>9</v>
      </c>
      <c r="I7" s="319">
        <v>9</v>
      </c>
      <c r="J7" s="319">
        <v>9</v>
      </c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37</v>
      </c>
      <c r="AE7" s="495">
        <f>IF(AD7="","",ROUND(((AD7*$AE$6)/$AD$6),0))</f>
        <v>32</v>
      </c>
      <c r="AF7" s="322">
        <v>16</v>
      </c>
      <c r="AG7" s="493">
        <f>IF(SUM(AE7:AF7)=0,"",SUM(AE7:AF7))</f>
        <v>48</v>
      </c>
      <c r="AH7" s="491">
        <f>IF(AG7="","",IF(AG7&gt;=79.5,4,IF(AG7&gt;=74.5,3.5,IF(AG7&gt;=69.5,3,IF(AG7&gt;=64.5,2.5,IF(AG7&gt;=59.5,2,IF(AG7&gt;=54.5,1.5,IF(AG7&gt;=49.5,1,IF(AG7&lt;49.5,0)))))))))</f>
        <v>0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60</v>
      </c>
      <c r="BH7" s="322">
        <v>19</v>
      </c>
      <c r="BI7" s="493">
        <f>IF(SUM(BG7:BH7)=0,"",SUM(BG7:BH7))</f>
        <v>79</v>
      </c>
      <c r="BJ7" s="491">
        <f>IF(BI7="","",IF(BI7&gt;=79.5,4,IF(BI7&gt;=74.5,3.5,IF(BI7&gt;=69.5,3,IF(BI7&gt;=64.5,2.5,IF(BI7&gt;=59.5,2,IF(BI7&gt;=54.5,1.5,IF(BI7&gt;=49.5,1,IF(BI7&lt;49.5,0)))))))))</f>
        <v>3.5</v>
      </c>
      <c r="BK7" s="492">
        <f>IF(AE7="","",AE7)</f>
        <v>32</v>
      </c>
      <c r="BL7" s="490">
        <f>IF(AF7="","",AF7)</f>
        <v>16</v>
      </c>
      <c r="BM7" s="493">
        <f>IF(AG7="","",AG7)</f>
        <v>48</v>
      </c>
      <c r="BN7" s="491">
        <f>IF(BM7="","",IF(BM7&gt;=79.5,4,IF(BM7&gt;=74.5,3.5,IF(BM7&gt;=69.5,3,IF(BM7&gt;=64.5,2.5,IF(BM7&gt;=59.5,2,IF(BM7&gt;=54.5,1.5,IF(BM7&gt;=49.5,1,IF(BM7&lt;49.5,0)))))))))</f>
        <v>0</v>
      </c>
      <c r="BO7" s="492">
        <f t="shared" ref="BO7" si="2">BG7</f>
        <v>60</v>
      </c>
      <c r="BP7" s="490">
        <f>IF(BH7="","",BH7)</f>
        <v>19</v>
      </c>
      <c r="BQ7" s="493">
        <f t="shared" ref="BQ7" si="3">BI7</f>
        <v>79</v>
      </c>
      <c r="BR7" s="491">
        <f>IF(BQ7="","",IF(BQ7&gt;=79.5,4,IF(BQ7&gt;=74.5,3.5,IF(BQ7&gt;=69.5,3,IF(BQ7&gt;=64.5,2.5,IF(BQ7&gt;=59.5,2,IF(BQ7&gt;=54.5,1.5,IF(BQ7&gt;=49.5,1,IF(BQ7&lt;49.5,0)))))))))</f>
        <v>3.5</v>
      </c>
      <c r="BS7" s="493">
        <f>IF(BQ7="","",ROUND(((BM7+BQ7)/2),0))</f>
        <v>64</v>
      </c>
      <c r="BT7" s="491">
        <f>IF(BS7="","",IF(BS7&gt;=79.5,4,IF(BS7&gt;=74.5,3.5,IF(BS7&gt;=69.5,3,IF(BS7&gt;=64.5,2.5,IF(BS7&gt;=59.5,2,IF(BS7&gt;=54.5,1.5,IF(BS7&gt;=49.5,1,IF(BS7&lt;49.5,0)))))))))</f>
        <v>2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14</v>
      </c>
      <c r="H8" s="319">
        <v>14</v>
      </c>
      <c r="I8" s="319">
        <v>14</v>
      </c>
      <c r="J8" s="319">
        <v>14</v>
      </c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56</v>
      </c>
      <c r="AE8" s="495">
        <f t="shared" ref="AE8:AE41" si="5">IF(AD8="","",ROUND(((AD8*$AE$6)/$AD$6),0))</f>
        <v>49</v>
      </c>
      <c r="AF8" s="322">
        <v>18</v>
      </c>
      <c r="AG8" s="493">
        <f t="shared" ref="AG8:AG41" si="6">IF(SUM(AE8:AF8)=0,"",SUM(AE8:AF8))</f>
        <v>67</v>
      </c>
      <c r="AH8" s="491">
        <f t="shared" ref="AH8:AH41" si="7">IF(AG8="","",IF(AG8&gt;=79.5,4,IF(AG8&gt;=74.5,3.5,IF(AG8&gt;=69.5,3,IF(AG8&gt;=64.5,2.5,IF(AG8&gt;=59.5,2,IF(AG8&gt;=54.5,1.5,IF(AG8&gt;=49.5,1,IF(AG8&lt;49.5,0)))))))))</f>
        <v>2.5</v>
      </c>
      <c r="AI8" s="319">
        <v>30</v>
      </c>
      <c r="AJ8" s="319">
        <v>37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67</v>
      </c>
      <c r="BG8" s="495">
        <f t="shared" ref="BG8:BG41" si="9">IF(BF8="","",ROUND(((BF8*$BG$6)/$BF$6),0))</f>
        <v>59</v>
      </c>
      <c r="BH8" s="322">
        <v>10</v>
      </c>
      <c r="BI8" s="493">
        <f t="shared" ref="BI8:BI41" si="10">IF(SUM(BG8:BH8)=0,"",SUM(BG8:BH8))</f>
        <v>69</v>
      </c>
      <c r="BJ8" s="491">
        <f t="shared" ref="BJ8:BJ41" si="11">IF(BI8="","",IF(BI8&gt;=79.5,4,IF(BI8&gt;=74.5,3.5,IF(BI8&gt;=69.5,3,IF(BI8&gt;=64.5,2.5,IF(BI8&gt;=59.5,2,IF(BI8&gt;=54.5,1.5,IF(BI8&gt;=49.5,1,IF(BI8&lt;49.5,0)))))))))</f>
        <v>2.5</v>
      </c>
      <c r="BK8" s="492">
        <f t="shared" ref="BK8:BK41" si="12">IF(AE8="","",AE8)</f>
        <v>49</v>
      </c>
      <c r="BL8" s="490">
        <f t="shared" ref="BL8:BL41" si="13">IF(AF8="","",AF8)</f>
        <v>18</v>
      </c>
      <c r="BM8" s="493">
        <f t="shared" ref="BM8:BM41" si="14">IF(AG8="","",AG8)</f>
        <v>67</v>
      </c>
      <c r="BN8" s="491">
        <f t="shared" ref="BN8:BN42" si="15">IF(BM8="","",IF(BM8&gt;=79.5,4,IF(BM8&gt;=74.5,3.5,IF(BM8&gt;=69.5,3,IF(BM8&gt;=64.5,2.5,IF(BM8&gt;=59.5,2,IF(BM8&gt;=54.5,1.5,IF(BM8&gt;=49.5,1,IF(BM8&lt;49.5,0)))))))))</f>
        <v>2.5</v>
      </c>
      <c r="BO8" s="492">
        <f t="shared" ref="BO8:BO41" si="16">BG8</f>
        <v>59</v>
      </c>
      <c r="BP8" s="490">
        <f t="shared" ref="BP8:BP41" si="17">IF(BH8="","",BH8)</f>
        <v>10</v>
      </c>
      <c r="BQ8" s="493">
        <f t="shared" ref="BQ8:BQ41" si="18">BI8</f>
        <v>69</v>
      </c>
      <c r="BR8" s="491">
        <f t="shared" ref="BR8:BR41" si="19">IF(BQ8="","",IF(BQ8&gt;=79.5,4,IF(BQ8&gt;=74.5,3.5,IF(BQ8&gt;=69.5,3,IF(BQ8&gt;=64.5,2.5,IF(BQ8&gt;=59.5,2,IF(BQ8&gt;=54.5,1.5,IF(BQ8&gt;=49.5,1,IF(BQ8&lt;49.5,0)))))))))</f>
        <v>2.5</v>
      </c>
      <c r="BS8" s="493">
        <f t="shared" ref="BS8:BS41" si="20">IF(BQ8="","",ROUND(((BM8+BQ8)/2),0))</f>
        <v>68</v>
      </c>
      <c r="BT8" s="491">
        <f t="shared" ref="BT8:BT41" si="21">IF(BS8="","",IF(BS8&gt;=79.5,4,IF(BS8&gt;=74.5,3.5,IF(BS8&gt;=69.5,3,IF(BS8&gt;=64.5,2.5,IF(BS8&gt;=59.5,2,IF(BS8&gt;=54.5,1.5,IF(BS8&gt;=49.5,1,IF(BS8&lt;49.5,0)))))))))</f>
        <v>2.5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18</v>
      </c>
      <c r="H9" s="319">
        <v>18</v>
      </c>
      <c r="I9" s="319">
        <v>18</v>
      </c>
      <c r="J9" s="319">
        <v>18</v>
      </c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72</v>
      </c>
      <c r="AE9" s="495">
        <f t="shared" si="5"/>
        <v>63</v>
      </c>
      <c r="AF9" s="322">
        <v>19</v>
      </c>
      <c r="AG9" s="493">
        <f t="shared" si="6"/>
        <v>82</v>
      </c>
      <c r="AH9" s="491">
        <f t="shared" si="7"/>
        <v>4</v>
      </c>
      <c r="AI9" s="319">
        <v>28</v>
      </c>
      <c r="AJ9" s="319">
        <v>30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58</v>
      </c>
      <c r="BG9" s="495">
        <f t="shared" si="9"/>
        <v>51</v>
      </c>
      <c r="BH9" s="322">
        <v>12</v>
      </c>
      <c r="BI9" s="493">
        <f t="shared" si="10"/>
        <v>63</v>
      </c>
      <c r="BJ9" s="491">
        <f t="shared" si="11"/>
        <v>2</v>
      </c>
      <c r="BK9" s="492">
        <f t="shared" si="12"/>
        <v>63</v>
      </c>
      <c r="BL9" s="490">
        <f t="shared" si="13"/>
        <v>19</v>
      </c>
      <c r="BM9" s="493">
        <f t="shared" si="14"/>
        <v>82</v>
      </c>
      <c r="BN9" s="491">
        <f t="shared" si="15"/>
        <v>4</v>
      </c>
      <c r="BO9" s="492">
        <f t="shared" si="16"/>
        <v>51</v>
      </c>
      <c r="BP9" s="490">
        <f t="shared" si="17"/>
        <v>12</v>
      </c>
      <c r="BQ9" s="493">
        <f t="shared" si="18"/>
        <v>63</v>
      </c>
      <c r="BR9" s="491">
        <f t="shared" si="19"/>
        <v>2</v>
      </c>
      <c r="BS9" s="493">
        <f t="shared" si="20"/>
        <v>73</v>
      </c>
      <c r="BT9" s="491">
        <f t="shared" si="21"/>
        <v>3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9</v>
      </c>
      <c r="H10" s="319">
        <v>9</v>
      </c>
      <c r="I10" s="319">
        <v>9</v>
      </c>
      <c r="J10" s="319">
        <v>9</v>
      </c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36</v>
      </c>
      <c r="AE10" s="495">
        <f t="shared" si="5"/>
        <v>32</v>
      </c>
      <c r="AF10" s="322">
        <v>22</v>
      </c>
      <c r="AG10" s="493">
        <f t="shared" si="6"/>
        <v>54</v>
      </c>
      <c r="AH10" s="491">
        <f t="shared" si="7"/>
        <v>1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32</v>
      </c>
      <c r="BL10" s="490">
        <f t="shared" si="13"/>
        <v>22</v>
      </c>
      <c r="BM10" s="493">
        <f t="shared" si="14"/>
        <v>54</v>
      </c>
      <c r="BN10" s="491">
        <f t="shared" si="15"/>
        <v>1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491" t="str">
        <f t="shared" si="15"/>
        <v/>
      </c>
      <c r="BO42" s="315"/>
      <c r="BP42" s="315"/>
      <c r="BQ42" s="317"/>
      <c r="BR42" s="317"/>
      <c r="BS42" s="318"/>
      <c r="BT42" s="317"/>
    </row>
  </sheetData>
  <sheetProtection algorithmName="SHA-512" hashValue="xw6z5qw9nPQFFJl2Ay9CCwjH5wV+CZTbZrsGDWUz7rpYRpWEPMgvBmAF2sFsSxPZWcYdyu+ILbFOJMsFgr0vSg==" saltValue="PVO1FNFzhM5JfYIY6O4aww==" spinCount="100000" sheet="1" objects="1" scenarios="1" selectLockedCells="1"/>
  <mergeCells count="105">
    <mergeCell ref="BG2:BJ2"/>
    <mergeCell ref="J3:J5"/>
    <mergeCell ref="BO2:BR2"/>
    <mergeCell ref="BE3:BE5"/>
    <mergeCell ref="BH3:BH4"/>
    <mergeCell ref="BS2:BT2"/>
    <mergeCell ref="BF3:BF5"/>
    <mergeCell ref="BC2:BF2"/>
    <mergeCell ref="BA3:BA5"/>
    <mergeCell ref="BB3:BB5"/>
    <mergeCell ref="BC3:BC5"/>
    <mergeCell ref="BD3:BD5"/>
    <mergeCell ref="BK2:BN2"/>
    <mergeCell ref="BL3:BL4"/>
    <mergeCell ref="BP3:BP4"/>
    <mergeCell ref="O3:O5"/>
    <mergeCell ref="P3:P5"/>
    <mergeCell ref="Q3:Q5"/>
    <mergeCell ref="R3:R5"/>
    <mergeCell ref="Z3:Z5"/>
    <mergeCell ref="AA3:AA5"/>
    <mergeCell ref="AC3:AC5"/>
    <mergeCell ref="AM3:AM5"/>
    <mergeCell ref="G2:P2"/>
    <mergeCell ref="D40:F40"/>
    <mergeCell ref="D31:F31"/>
    <mergeCell ref="D32:F32"/>
    <mergeCell ref="D33:F33"/>
    <mergeCell ref="D34:F34"/>
    <mergeCell ref="D35:F35"/>
    <mergeCell ref="D36:F36"/>
    <mergeCell ref="D38:F38"/>
    <mergeCell ref="D39:F39"/>
    <mergeCell ref="D30:F30"/>
    <mergeCell ref="D19:F19"/>
    <mergeCell ref="D20:F20"/>
    <mergeCell ref="D28:F28"/>
    <mergeCell ref="D29:F29"/>
    <mergeCell ref="D25:F25"/>
    <mergeCell ref="D26:F26"/>
    <mergeCell ref="D27:F27"/>
    <mergeCell ref="D37:F37"/>
    <mergeCell ref="D18:F18"/>
    <mergeCell ref="D21:F21"/>
    <mergeCell ref="D22:F22"/>
    <mergeCell ref="D23:F23"/>
    <mergeCell ref="D24:F24"/>
    <mergeCell ref="D17:F17"/>
    <mergeCell ref="D13:F13"/>
    <mergeCell ref="D14:F14"/>
    <mergeCell ref="D15:F15"/>
    <mergeCell ref="D16:F16"/>
    <mergeCell ref="B3:C3"/>
    <mergeCell ref="D3:F3"/>
    <mergeCell ref="G3:G5"/>
    <mergeCell ref="H3:H5"/>
    <mergeCell ref="I3:I5"/>
    <mergeCell ref="K3:K5"/>
    <mergeCell ref="L3:L5"/>
    <mergeCell ref="M3:M5"/>
    <mergeCell ref="D12:F12"/>
    <mergeCell ref="D7:F7"/>
    <mergeCell ref="D8:F8"/>
    <mergeCell ref="D9:F9"/>
    <mergeCell ref="D10:F10"/>
    <mergeCell ref="D11:F11"/>
    <mergeCell ref="D41:F41"/>
    <mergeCell ref="B2:C2"/>
    <mergeCell ref="E2:F2"/>
    <mergeCell ref="AR3:AR5"/>
    <mergeCell ref="AS3:AS5"/>
    <mergeCell ref="AL3:AL5"/>
    <mergeCell ref="AN3:AN5"/>
    <mergeCell ref="AO3:AO5"/>
    <mergeCell ref="AP3:AP5"/>
    <mergeCell ref="B4:B6"/>
    <mergeCell ref="C4:C6"/>
    <mergeCell ref="D4:F6"/>
    <mergeCell ref="AQ3:AQ5"/>
    <mergeCell ref="AI3:AI5"/>
    <mergeCell ref="AJ3:AJ5"/>
    <mergeCell ref="AK3:AK5"/>
    <mergeCell ref="N3:N5"/>
    <mergeCell ref="S3:S5"/>
    <mergeCell ref="Y3:Y5"/>
    <mergeCell ref="AB3:AB5"/>
    <mergeCell ref="AD3:AD5"/>
    <mergeCell ref="AF3:AF4"/>
    <mergeCell ref="T3:T5"/>
    <mergeCell ref="U3:U5"/>
    <mergeCell ref="Q2:Z2"/>
    <mergeCell ref="AA2:AD2"/>
    <mergeCell ref="AI2:AR2"/>
    <mergeCell ref="AS2:BB2"/>
    <mergeCell ref="AV3:AV5"/>
    <mergeCell ref="AW3:AW5"/>
    <mergeCell ref="AX3:AX5"/>
    <mergeCell ref="AY3:AY5"/>
    <mergeCell ref="AZ3:AZ5"/>
    <mergeCell ref="AT3:AT5"/>
    <mergeCell ref="AU3:AU5"/>
    <mergeCell ref="V3:V5"/>
    <mergeCell ref="W3:W5"/>
    <mergeCell ref="X3:X5"/>
    <mergeCell ref="AE2:AH2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  <pageSetUpPr autoPageBreaks="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IF(กำหนดรายวิชา!E16="","",กำหนดรายวิชา!E16)</f>
        <v>ว12204</v>
      </c>
      <c r="E2" s="725" t="str">
        <f>กำหนดรายวิชา!H16&amp;"  "&amp;"ชม./ ปี"</f>
        <v>40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IF(กำหนดรายวิชา!F16="","",กำหนดรายวิชา!F16)</f>
        <v>คอมพิวเตอร์ในชีวิตประจำวัน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40</v>
      </c>
      <c r="H6" s="497">
        <v>40</v>
      </c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IF(กำหนดรายวิชา!K16="","",กำหนดรายวิชา!K16)</f>
        <v>80</v>
      </c>
      <c r="AF6" s="492">
        <f>IF(กำหนดรายวิชา!L16="","",กำหนดรายวิชา!L16)</f>
        <v>20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80</v>
      </c>
      <c r="BH6" s="492">
        <f>IF(AF6="","",AF6)</f>
        <v>20</v>
      </c>
      <c r="BI6" s="491">
        <f>IF(D2="","",BG6+BH6)</f>
        <v>100</v>
      </c>
      <c r="BJ6" s="489" t="s">
        <v>86</v>
      </c>
      <c r="BK6" s="490">
        <f t="shared" ref="BK6" si="0">AE6</f>
        <v>80</v>
      </c>
      <c r="BL6" s="490">
        <f t="shared" ref="BL6" si="1">IF(BK6="","",AF6)</f>
        <v>20</v>
      </c>
      <c r="BM6" s="491">
        <f>AG6</f>
        <v>100</v>
      </c>
      <c r="BN6" s="503" t="s">
        <v>86</v>
      </c>
      <c r="BO6" s="490">
        <f>BG6</f>
        <v>80</v>
      </c>
      <c r="BP6" s="490">
        <f>IF(BF6="","",BH6)</f>
        <v>20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36</v>
      </c>
      <c r="H7" s="319">
        <v>25</v>
      </c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61</v>
      </c>
      <c r="AE7" s="495">
        <f>IF(AD7="","",ROUND(((AD7*$AE$6)/$AD$6),0))</f>
        <v>61</v>
      </c>
      <c r="AF7" s="322">
        <v>18</v>
      </c>
      <c r="AG7" s="493">
        <f>IF(SUM(AE7:AF7)=0,"",SUM(AE7:AF7))</f>
        <v>79</v>
      </c>
      <c r="AH7" s="491">
        <f>IF(AG7="","",IF(AG7&gt;=79.5,4,IF(AG7&gt;=74.5,3.5,IF(AG7&gt;=69.5,3,IF(AG7&gt;=64.5,2.5,IF(AG7&gt;=59.5,2,IF(AG7&gt;=54.5,1.5,IF(AG7&gt;=49.5,1,IF(AG7&lt;49.5,0)))))))))</f>
        <v>3.5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68</v>
      </c>
      <c r="BH7" s="322">
        <v>14</v>
      </c>
      <c r="BI7" s="493">
        <f>IF(SUM(BG7:BH7)=0,"",SUM(BG7:BH7))</f>
        <v>82</v>
      </c>
      <c r="BJ7" s="491">
        <f>IF(BI7="","",IF(BI7&gt;=79.5,4,IF(BI7&gt;=74.5,3.5,IF(BI7&gt;=69.5,3,IF(BI7&gt;=64.5,2.5,IF(BI7&gt;=59.5,2,IF(BI7&gt;=54.5,1.5,IF(BI7&gt;=49.5,1,IF(BI7&lt;49.5,0)))))))))</f>
        <v>4</v>
      </c>
      <c r="BK7" s="492">
        <f>IF(AE7="","",AE7)</f>
        <v>61</v>
      </c>
      <c r="BL7" s="490">
        <f>IF(AF7="","",AF7)</f>
        <v>18</v>
      </c>
      <c r="BM7" s="493">
        <f>IF(AG7="","",AG7)</f>
        <v>79</v>
      </c>
      <c r="BN7" s="491">
        <f>IF(BM7="","",IF(BM7&gt;=79.5,4,IF(BM7&gt;=74.5,3.5,IF(BM7&gt;=69.5,3,IF(BM7&gt;=64.5,2.5,IF(BM7&gt;=59.5,2,IF(BM7&gt;=54.5,1.5,IF(BM7&gt;=49.5,1,IF(BM7&lt;49.5,0)))))))))</f>
        <v>3.5</v>
      </c>
      <c r="BO7" s="492">
        <f t="shared" ref="BO7" si="2">BG7</f>
        <v>68</v>
      </c>
      <c r="BP7" s="490">
        <f>IF(BH7="","",BH7)</f>
        <v>14</v>
      </c>
      <c r="BQ7" s="493">
        <f t="shared" ref="BQ7" si="3">BI7</f>
        <v>82</v>
      </c>
      <c r="BR7" s="491">
        <f>IF(BQ7="","",IF(BQ7&gt;=79.5,4,IF(BQ7&gt;=74.5,3.5,IF(BQ7&gt;=69.5,3,IF(BQ7&gt;=64.5,2.5,IF(BQ7&gt;=59.5,2,IF(BQ7&gt;=54.5,1.5,IF(BQ7&gt;=49.5,1,IF(BQ7&lt;49.5,0)))))))))</f>
        <v>4</v>
      </c>
      <c r="BS7" s="493">
        <f>IF(BQ7="","",ROUND(((BM7+BQ7)/2),0))</f>
        <v>81</v>
      </c>
      <c r="BT7" s="491">
        <f>IF(BS7="","",IF(BS7&gt;=79.5,4,IF(BS7&gt;=74.5,3.5,IF(BS7&gt;=69.5,3,IF(BS7&gt;=64.5,2.5,IF(BS7&gt;=59.5,2,IF(BS7&gt;=54.5,1.5,IF(BS7&gt;=49.5,1,IF(BS7&lt;49.5,0)))))))))</f>
        <v>4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35</v>
      </c>
      <c r="H8" s="319">
        <v>28</v>
      </c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63</v>
      </c>
      <c r="AE8" s="495">
        <f t="shared" ref="AE8:AE41" si="5">IF(AD8="","",ROUND(((AD8*$AE$6)/$AD$6),0))</f>
        <v>63</v>
      </c>
      <c r="AF8" s="322">
        <v>25</v>
      </c>
      <c r="AG8" s="493">
        <f t="shared" ref="AG8:AG41" si="6">IF(SUM(AE8:AF8)=0,"",SUM(AE8:AF8))</f>
        <v>88</v>
      </c>
      <c r="AH8" s="491">
        <f t="shared" ref="AH8:AH41" si="7">IF(AG8="","",IF(AG8&gt;=79.5,4,IF(AG8&gt;=74.5,3.5,IF(AG8&gt;=69.5,3,IF(AG8&gt;=64.5,2.5,IF(AG8&gt;=59.5,2,IF(AG8&gt;=54.5,1.5,IF(AG8&gt;=49.5,1,IF(AG8&lt;49.5,0)))))))))</f>
        <v>4</v>
      </c>
      <c r="AI8" s="319">
        <v>10</v>
      </c>
      <c r="AJ8" s="319">
        <v>9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19</v>
      </c>
      <c r="BG8" s="495">
        <f t="shared" ref="BG8:BG41" si="9">IF(BF8="","",ROUND(((BF8*$BG$6)/$BF$6),0))</f>
        <v>19</v>
      </c>
      <c r="BH8" s="322">
        <v>16</v>
      </c>
      <c r="BI8" s="493">
        <f t="shared" ref="BI8:BI41" si="10">IF(SUM(BG8:BH8)=0,"",SUM(BG8:BH8))</f>
        <v>35</v>
      </c>
      <c r="BJ8" s="491">
        <f t="shared" ref="BJ8:BJ41" si="11">IF(BI8="","",IF(BI8&gt;=79.5,4,IF(BI8&gt;=74.5,3.5,IF(BI8&gt;=69.5,3,IF(BI8&gt;=64.5,2.5,IF(BI8&gt;=59.5,2,IF(BI8&gt;=54.5,1.5,IF(BI8&gt;=49.5,1,IF(BI8&lt;49.5,0)))))))))</f>
        <v>0</v>
      </c>
      <c r="BK8" s="492">
        <f t="shared" ref="BK8:BK41" si="12">IF(AE8="","",AE8)</f>
        <v>63</v>
      </c>
      <c r="BL8" s="490">
        <f t="shared" ref="BL8:BL41" si="13">IF(AF8="","",AF8)</f>
        <v>25</v>
      </c>
      <c r="BM8" s="493">
        <f t="shared" ref="BM8:BM41" si="14">IF(AG8="","",AG8)</f>
        <v>88</v>
      </c>
      <c r="BN8" s="491">
        <f t="shared" ref="BN8:BN41" si="15">IF(BM8="","",IF(BM8&gt;=79.5,4,IF(BM8&gt;=74.5,3.5,IF(BM8&gt;=69.5,3,IF(BM8&gt;=64.5,2.5,IF(BM8&gt;=59.5,2,IF(BM8&gt;=54.5,1.5,IF(BM8&gt;=49.5,1,IF(BM8&lt;49.5,0)))))))))</f>
        <v>4</v>
      </c>
      <c r="BO8" s="492">
        <f t="shared" ref="BO8:BO41" si="16">BG8</f>
        <v>19</v>
      </c>
      <c r="BP8" s="490">
        <f t="shared" ref="BP8:BP41" si="17">IF(BH8="","",BH8)</f>
        <v>16</v>
      </c>
      <c r="BQ8" s="493">
        <f t="shared" ref="BQ8:BQ41" si="18">BI8</f>
        <v>35</v>
      </c>
      <c r="BR8" s="491">
        <f t="shared" ref="BR8:BR41" si="19">IF(BQ8="","",IF(BQ8&gt;=79.5,4,IF(BQ8&gt;=74.5,3.5,IF(BQ8&gt;=69.5,3,IF(BQ8&gt;=64.5,2.5,IF(BQ8&gt;=59.5,2,IF(BQ8&gt;=54.5,1.5,IF(BQ8&gt;=49.5,1,IF(BQ8&lt;49.5,0)))))))))</f>
        <v>0</v>
      </c>
      <c r="BS8" s="493">
        <f t="shared" ref="BS8:BS41" si="20">IF(BQ8="","",ROUND(((BM8+BQ8)/2),0))</f>
        <v>62</v>
      </c>
      <c r="BT8" s="491">
        <f t="shared" ref="BT8:BT41" si="21">IF(BS8="","",IF(BS8&gt;=79.5,4,IF(BS8&gt;=74.5,3.5,IF(BS8&gt;=69.5,3,IF(BS8&gt;=64.5,2.5,IF(BS8&gt;=59.5,2,IF(BS8&gt;=54.5,1.5,IF(BS8&gt;=49.5,1,IF(BS8&lt;49.5,0)))))))))</f>
        <v>2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36</v>
      </c>
      <c r="H9" s="319">
        <v>25</v>
      </c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61</v>
      </c>
      <c r="AE9" s="495">
        <f t="shared" si="5"/>
        <v>61</v>
      </c>
      <c r="AF9" s="322">
        <v>16</v>
      </c>
      <c r="AG9" s="493">
        <f t="shared" si="6"/>
        <v>77</v>
      </c>
      <c r="AH9" s="491">
        <f t="shared" si="7"/>
        <v>3.5</v>
      </c>
      <c r="AI9" s="319">
        <v>10</v>
      </c>
      <c r="AJ9" s="319">
        <v>9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19</v>
      </c>
      <c r="BG9" s="495">
        <f t="shared" si="9"/>
        <v>19</v>
      </c>
      <c r="BH9" s="322">
        <v>15</v>
      </c>
      <c r="BI9" s="493">
        <f t="shared" si="10"/>
        <v>34</v>
      </c>
      <c r="BJ9" s="491">
        <f t="shared" si="11"/>
        <v>0</v>
      </c>
      <c r="BK9" s="492">
        <f t="shared" si="12"/>
        <v>61</v>
      </c>
      <c r="BL9" s="490">
        <f t="shared" si="13"/>
        <v>16</v>
      </c>
      <c r="BM9" s="493">
        <f t="shared" si="14"/>
        <v>77</v>
      </c>
      <c r="BN9" s="491">
        <f t="shared" si="15"/>
        <v>3.5</v>
      </c>
      <c r="BO9" s="492">
        <f t="shared" si="16"/>
        <v>19</v>
      </c>
      <c r="BP9" s="490">
        <f t="shared" si="17"/>
        <v>15</v>
      </c>
      <c r="BQ9" s="493">
        <f t="shared" si="18"/>
        <v>34</v>
      </c>
      <c r="BR9" s="491">
        <f t="shared" si="19"/>
        <v>0</v>
      </c>
      <c r="BS9" s="493">
        <f t="shared" si="20"/>
        <v>56</v>
      </c>
      <c r="BT9" s="491">
        <f t="shared" si="21"/>
        <v>1.5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35</v>
      </c>
      <c r="H10" s="319">
        <v>28</v>
      </c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63</v>
      </c>
      <c r="AE10" s="495">
        <f t="shared" si="5"/>
        <v>63</v>
      </c>
      <c r="AF10" s="322">
        <v>10</v>
      </c>
      <c r="AG10" s="493">
        <f t="shared" si="6"/>
        <v>73</v>
      </c>
      <c r="AH10" s="491">
        <f t="shared" si="7"/>
        <v>3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63</v>
      </c>
      <c r="BL10" s="490">
        <f t="shared" si="13"/>
        <v>10</v>
      </c>
      <c r="BM10" s="493">
        <f t="shared" si="14"/>
        <v>73</v>
      </c>
      <c r="BN10" s="491">
        <f t="shared" si="15"/>
        <v>3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fGZFOC6JbMPYAmXWo+3fEp/onjqFlNMas87HjJiY/QhqEY1y+mAFXXVBW5xbni0hGUkYvOLJDpG+3PkWDaTGpg==" saltValue="HPsZw7JyDR6g3e0Sv3+W6Q==" spinCount="100000" sheet="1" objects="1" scenarios="1" selectLockedCells="1"/>
  <mergeCells count="105">
    <mergeCell ref="BG2:BJ2"/>
    <mergeCell ref="BK2:BN2"/>
    <mergeCell ref="BO2:BR2"/>
    <mergeCell ref="BS2:BT2"/>
    <mergeCell ref="BH3:BH4"/>
    <mergeCell ref="BL3:BL4"/>
    <mergeCell ref="BP3:BP4"/>
    <mergeCell ref="O3:O5"/>
    <mergeCell ref="P3:P5"/>
    <mergeCell ref="Q3:Q5"/>
    <mergeCell ref="R3:R5"/>
    <mergeCell ref="Z3:Z5"/>
    <mergeCell ref="AA3:AA5"/>
    <mergeCell ref="AC3:AC5"/>
    <mergeCell ref="AM3:AM5"/>
    <mergeCell ref="AI3:AI5"/>
    <mergeCell ref="AJ3:AJ5"/>
    <mergeCell ref="AK3:AK5"/>
    <mergeCell ref="AU3:AU5"/>
    <mergeCell ref="BD3:BD5"/>
    <mergeCell ref="BE3:BE5"/>
    <mergeCell ref="BF3:BF5"/>
    <mergeCell ref="BC3:BC5"/>
    <mergeCell ref="BA3:BA5"/>
    <mergeCell ref="D37:F37"/>
    <mergeCell ref="D40:F40"/>
    <mergeCell ref="D31:F31"/>
    <mergeCell ref="D32:F32"/>
    <mergeCell ref="D33:F33"/>
    <mergeCell ref="D34:F34"/>
    <mergeCell ref="D35:F35"/>
    <mergeCell ref="D36:F36"/>
    <mergeCell ref="D38:F38"/>
    <mergeCell ref="D39:F39"/>
    <mergeCell ref="D30:F30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13:F13"/>
    <mergeCell ref="D14:F14"/>
    <mergeCell ref="D15:F15"/>
    <mergeCell ref="D16:F16"/>
    <mergeCell ref="B4:B6"/>
    <mergeCell ref="C4:C6"/>
    <mergeCell ref="D4:F6"/>
    <mergeCell ref="D17:F17"/>
    <mergeCell ref="G3:G5"/>
    <mergeCell ref="D12:F12"/>
    <mergeCell ref="B3:C3"/>
    <mergeCell ref="D3:F3"/>
    <mergeCell ref="BB3:BB5"/>
    <mergeCell ref="T3:T5"/>
    <mergeCell ref="U3:U5"/>
    <mergeCell ref="V3:V5"/>
    <mergeCell ref="W3:W5"/>
    <mergeCell ref="X3:X5"/>
    <mergeCell ref="AV3:AV5"/>
    <mergeCell ref="AW3:AW5"/>
    <mergeCell ref="AX3:AX5"/>
    <mergeCell ref="AY3:AY5"/>
    <mergeCell ref="H3:H5"/>
    <mergeCell ref="B2:C2"/>
    <mergeCell ref="E2:F2"/>
    <mergeCell ref="AR3:AR5"/>
    <mergeCell ref="AS3:AS5"/>
    <mergeCell ref="N3:N5"/>
    <mergeCell ref="S3:S5"/>
    <mergeCell ref="Y3:Y5"/>
    <mergeCell ref="AB3:AB5"/>
    <mergeCell ref="AD3:AD5"/>
    <mergeCell ref="AF3:AF4"/>
    <mergeCell ref="AE2:AH2"/>
    <mergeCell ref="AQ3:AQ5"/>
    <mergeCell ref="BC2:BF2"/>
    <mergeCell ref="AZ3:AZ5"/>
    <mergeCell ref="G2:P2"/>
    <mergeCell ref="Q2:Z2"/>
    <mergeCell ref="AA2:AD2"/>
    <mergeCell ref="AI2:AR2"/>
    <mergeCell ref="AS2:BB2"/>
    <mergeCell ref="D41:F41"/>
    <mergeCell ref="AL3:AL5"/>
    <mergeCell ref="AN3:AN5"/>
    <mergeCell ref="AO3:AO5"/>
    <mergeCell ref="AP3:AP5"/>
    <mergeCell ref="I3:I5"/>
    <mergeCell ref="J3:J5"/>
    <mergeCell ref="K3:K5"/>
    <mergeCell ref="L3:L5"/>
    <mergeCell ref="M3:M5"/>
    <mergeCell ref="D18:F18"/>
    <mergeCell ref="D7:F7"/>
    <mergeCell ref="D8:F8"/>
    <mergeCell ref="D9:F9"/>
    <mergeCell ref="D10:F10"/>
    <mergeCell ref="D11:F11"/>
    <mergeCell ref="AT3:AT5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50"/>
    <pageSetUpPr autoPageBreaks="0"/>
  </sheetPr>
  <dimension ref="B1:BT42"/>
  <sheetViews>
    <sheetView showGridLines="0" showRowColHeaders="0" zoomScaleNormal="100" workbookViewId="0">
      <pane xSplit="6" ySplit="6" topLeftCell="G8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 t="str">
        <f>IF(กำหนดรายวิชา!E17="","",กำหนดรายวิชา!E17)</f>
        <v>อ12201</v>
      </c>
      <c r="E2" s="725" t="str">
        <f>กำหนดรายวิชา!H17&amp;"  "&amp;"ชม./ ปี"</f>
        <v>80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 t="str">
        <f>IF(กำหนดรายวิชา!F17="","",กำหนดรายวิชา!F17)</f>
        <v>ภาษาอังกฤษเพื่อการสื่อสาร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40</v>
      </c>
      <c r="H6" s="497">
        <v>40</v>
      </c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IF(กำหนดรายวิชา!K17="","",กำหนดรายวิชา!K17)</f>
        <v>70</v>
      </c>
      <c r="AF6" s="492">
        <f>IF(กำหนดรายวิชา!L17="","",กำหนดรายวิชา!L17)</f>
        <v>30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70</v>
      </c>
      <c r="BH6" s="492">
        <f>IF(AF6="","",AF6)</f>
        <v>30</v>
      </c>
      <c r="BI6" s="491">
        <f>IF(D2="","",BG6+BH6)</f>
        <v>100</v>
      </c>
      <c r="BJ6" s="489" t="s">
        <v>86</v>
      </c>
      <c r="BK6" s="490">
        <f t="shared" ref="BK6" si="0">AE6</f>
        <v>70</v>
      </c>
      <c r="BL6" s="490">
        <f t="shared" ref="BL6" si="1">IF(BK6="","",AF6)</f>
        <v>30</v>
      </c>
      <c r="BM6" s="491">
        <f>AG6</f>
        <v>100</v>
      </c>
      <c r="BN6" s="503" t="s">
        <v>86</v>
      </c>
      <c r="BO6" s="490">
        <f>BG6</f>
        <v>70</v>
      </c>
      <c r="BP6" s="490">
        <f>IF(BF6="","",BH6)</f>
        <v>30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36</v>
      </c>
      <c r="H7" s="319">
        <v>25</v>
      </c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61</v>
      </c>
      <c r="AE7" s="495">
        <f>IF(AD7="","",ROUND(((AD7*$AE$6)/$AD$6),0))</f>
        <v>53</v>
      </c>
      <c r="AF7" s="322">
        <v>16</v>
      </c>
      <c r="AG7" s="493">
        <f>IF(SUM(AE7:AF7)=0,"",SUM(AE7:AF7))</f>
        <v>69</v>
      </c>
      <c r="AH7" s="491">
        <f>IF(AG7="","",IF(AG7&gt;=79.5,4,IF(AG7&gt;=74.5,3.5,IF(AG7&gt;=69.5,3,IF(AG7&gt;=64.5,2.5,IF(AG7&gt;=59.5,2,IF(AG7&gt;=54.5,1.5,IF(AG7&gt;=49.5,1,IF(AG7&lt;49.5,0)))))))))</f>
        <v>2.5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60</v>
      </c>
      <c r="BH7" s="322">
        <v>19</v>
      </c>
      <c r="BI7" s="493">
        <f>IF(SUM(BG7:BH7)=0,"",SUM(BG7:BH7))</f>
        <v>79</v>
      </c>
      <c r="BJ7" s="491">
        <f>IF(BI7="","",IF(BI7&gt;=79.5,4,IF(BI7&gt;=74.5,3.5,IF(BI7&gt;=69.5,3,IF(BI7&gt;=64.5,2.5,IF(BI7&gt;=59.5,2,IF(BI7&gt;=54.5,1.5,IF(BI7&gt;=49.5,1,IF(BI7&lt;49.5,0)))))))))</f>
        <v>3.5</v>
      </c>
      <c r="BK7" s="492">
        <f>IF(AE7="","",AE7)</f>
        <v>53</v>
      </c>
      <c r="BL7" s="490">
        <f>IF(AF7="","",AF7)</f>
        <v>16</v>
      </c>
      <c r="BM7" s="493">
        <f>IF(AG7="","",AG7)</f>
        <v>69</v>
      </c>
      <c r="BN7" s="491">
        <f>IF(BM7="","",IF(BM7&gt;=79.5,4,IF(BM7&gt;=74.5,3.5,IF(BM7&gt;=69.5,3,IF(BM7&gt;=64.5,2.5,IF(BM7&gt;=59.5,2,IF(BM7&gt;=54.5,1.5,IF(BM7&gt;=49.5,1,IF(BM7&lt;49.5,0)))))))))</f>
        <v>2.5</v>
      </c>
      <c r="BO7" s="492">
        <f t="shared" ref="BO7" si="2">BG7</f>
        <v>60</v>
      </c>
      <c r="BP7" s="490">
        <f>IF(BH7="","",BH7)</f>
        <v>19</v>
      </c>
      <c r="BQ7" s="493">
        <f t="shared" ref="BQ7" si="3">BI7</f>
        <v>79</v>
      </c>
      <c r="BR7" s="491">
        <f>IF(BQ7="","",IF(BQ7&gt;=79.5,4,IF(BQ7&gt;=74.5,3.5,IF(BQ7&gt;=69.5,3,IF(BQ7&gt;=64.5,2.5,IF(BQ7&gt;=59.5,2,IF(BQ7&gt;=54.5,1.5,IF(BQ7&gt;=49.5,1,IF(BQ7&lt;49.5,0)))))))))</f>
        <v>3.5</v>
      </c>
      <c r="BS7" s="493">
        <f>IF(BQ7="","",ROUND(((BM7+BQ7)/2),0))</f>
        <v>74</v>
      </c>
      <c r="BT7" s="491">
        <f>IF(BS7="","",IF(BS7&gt;=79.5,4,IF(BS7&gt;=74.5,3.5,IF(BS7&gt;=69.5,3,IF(BS7&gt;=64.5,2.5,IF(BS7&gt;=59.5,2,IF(BS7&gt;=54.5,1.5,IF(BS7&gt;=49.5,1,IF(BS7&lt;49.5,0)))))))))</f>
        <v>3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35</v>
      </c>
      <c r="H8" s="319">
        <v>28</v>
      </c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63</v>
      </c>
      <c r="AE8" s="495">
        <f t="shared" ref="AE8:AE41" si="5">IF(AD8="","",ROUND(((AD8*$AE$6)/$AD$6),0))</f>
        <v>55</v>
      </c>
      <c r="AF8" s="322">
        <v>19</v>
      </c>
      <c r="AG8" s="493">
        <f t="shared" ref="AG8:AG41" si="6">IF(SUM(AE8:AF8)=0,"",SUM(AE8:AF8))</f>
        <v>74</v>
      </c>
      <c r="AH8" s="491">
        <f t="shared" ref="AH8:AH41" si="7">IF(AG8="","",IF(AG8&gt;=79.5,4,IF(AG8&gt;=74.5,3.5,IF(AG8&gt;=69.5,3,IF(AG8&gt;=64.5,2.5,IF(AG8&gt;=59.5,2,IF(AG8&gt;=54.5,1.5,IF(AG8&gt;=49.5,1,IF(AG8&lt;49.5,0)))))))))</f>
        <v>3</v>
      </c>
      <c r="AI8" s="319">
        <v>30</v>
      </c>
      <c r="AJ8" s="319">
        <v>37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67</v>
      </c>
      <c r="BG8" s="495">
        <f t="shared" ref="BG8:BG41" si="9">IF(BF8="","",ROUND(((BF8*$BG$6)/$BF$6),0))</f>
        <v>59</v>
      </c>
      <c r="BH8" s="322">
        <v>10</v>
      </c>
      <c r="BI8" s="493">
        <f t="shared" ref="BI8:BI41" si="10">IF(SUM(BG8:BH8)=0,"",SUM(BG8:BH8))</f>
        <v>69</v>
      </c>
      <c r="BJ8" s="491">
        <f t="shared" ref="BJ8:BJ41" si="11">IF(BI8="","",IF(BI8&gt;=79.5,4,IF(BI8&gt;=74.5,3.5,IF(BI8&gt;=69.5,3,IF(BI8&gt;=64.5,2.5,IF(BI8&gt;=59.5,2,IF(BI8&gt;=54.5,1.5,IF(BI8&gt;=49.5,1,IF(BI8&lt;49.5,0)))))))))</f>
        <v>2.5</v>
      </c>
      <c r="BK8" s="492">
        <f t="shared" ref="BK8:BK41" si="12">IF(AE8="","",AE8)</f>
        <v>55</v>
      </c>
      <c r="BL8" s="490">
        <f t="shared" ref="BL8:BL41" si="13">IF(AF8="","",AF8)</f>
        <v>19</v>
      </c>
      <c r="BM8" s="493">
        <f t="shared" ref="BM8:BM41" si="14">IF(AG8="","",AG8)</f>
        <v>74</v>
      </c>
      <c r="BN8" s="491">
        <f t="shared" ref="BN8:BN41" si="15">IF(BM8="","",IF(BM8&gt;=79.5,4,IF(BM8&gt;=74.5,3.5,IF(BM8&gt;=69.5,3,IF(BM8&gt;=64.5,2.5,IF(BM8&gt;=59.5,2,IF(BM8&gt;=54.5,1.5,IF(BM8&gt;=49.5,1,IF(BM8&lt;49.5,0)))))))))</f>
        <v>3</v>
      </c>
      <c r="BO8" s="492">
        <f t="shared" ref="BO8:BO41" si="16">BG8</f>
        <v>59</v>
      </c>
      <c r="BP8" s="490">
        <f t="shared" ref="BP8:BP41" si="17">IF(BH8="","",BH8)</f>
        <v>10</v>
      </c>
      <c r="BQ8" s="493">
        <f t="shared" ref="BQ8:BQ41" si="18">BI8</f>
        <v>69</v>
      </c>
      <c r="BR8" s="491">
        <f t="shared" ref="BR8:BR41" si="19">IF(BQ8="","",IF(BQ8&gt;=79.5,4,IF(BQ8&gt;=74.5,3.5,IF(BQ8&gt;=69.5,3,IF(BQ8&gt;=64.5,2.5,IF(BQ8&gt;=59.5,2,IF(BQ8&gt;=54.5,1.5,IF(BQ8&gt;=49.5,1,IF(BQ8&lt;49.5,0)))))))))</f>
        <v>2.5</v>
      </c>
      <c r="BS8" s="493">
        <f t="shared" ref="BS8:BS41" si="20">IF(BQ8="","",ROUND(((BM8+BQ8)/2),0))</f>
        <v>72</v>
      </c>
      <c r="BT8" s="491">
        <f t="shared" ref="BT8:BT41" si="21">IF(BS8="","",IF(BS8&gt;=79.5,4,IF(BS8&gt;=74.5,3.5,IF(BS8&gt;=69.5,3,IF(BS8&gt;=64.5,2.5,IF(BS8&gt;=59.5,2,IF(BS8&gt;=54.5,1.5,IF(BS8&gt;=49.5,1,IF(BS8&lt;49.5,0)))))))))</f>
        <v>3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36</v>
      </c>
      <c r="H9" s="319">
        <v>25</v>
      </c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61</v>
      </c>
      <c r="AE9" s="495">
        <f t="shared" si="5"/>
        <v>53</v>
      </c>
      <c r="AF9" s="322">
        <v>25</v>
      </c>
      <c r="AG9" s="493">
        <f t="shared" si="6"/>
        <v>78</v>
      </c>
      <c r="AH9" s="491">
        <f t="shared" si="7"/>
        <v>3.5</v>
      </c>
      <c r="AI9" s="319">
        <v>28</v>
      </c>
      <c r="AJ9" s="319">
        <v>30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58</v>
      </c>
      <c r="BG9" s="495">
        <f t="shared" si="9"/>
        <v>51</v>
      </c>
      <c r="BH9" s="322">
        <v>12</v>
      </c>
      <c r="BI9" s="493">
        <f t="shared" si="10"/>
        <v>63</v>
      </c>
      <c r="BJ9" s="491">
        <f t="shared" si="11"/>
        <v>2</v>
      </c>
      <c r="BK9" s="492">
        <f t="shared" si="12"/>
        <v>53</v>
      </c>
      <c r="BL9" s="490">
        <f t="shared" si="13"/>
        <v>25</v>
      </c>
      <c r="BM9" s="493">
        <f t="shared" si="14"/>
        <v>78</v>
      </c>
      <c r="BN9" s="491">
        <f t="shared" si="15"/>
        <v>3.5</v>
      </c>
      <c r="BO9" s="492">
        <f t="shared" si="16"/>
        <v>51</v>
      </c>
      <c r="BP9" s="490">
        <f t="shared" si="17"/>
        <v>12</v>
      </c>
      <c r="BQ9" s="493">
        <f t="shared" si="18"/>
        <v>63</v>
      </c>
      <c r="BR9" s="491">
        <f t="shared" si="19"/>
        <v>2</v>
      </c>
      <c r="BS9" s="493">
        <f t="shared" si="20"/>
        <v>71</v>
      </c>
      <c r="BT9" s="491">
        <f t="shared" si="21"/>
        <v>3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35</v>
      </c>
      <c r="H10" s="319">
        <v>28</v>
      </c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63</v>
      </c>
      <c r="AE10" s="495">
        <f t="shared" si="5"/>
        <v>55</v>
      </c>
      <c r="AF10" s="322">
        <v>22</v>
      </c>
      <c r="AG10" s="493">
        <f t="shared" si="6"/>
        <v>77</v>
      </c>
      <c r="AH10" s="491">
        <f t="shared" si="7"/>
        <v>3.5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55</v>
      </c>
      <c r="BL10" s="490">
        <f t="shared" si="13"/>
        <v>22</v>
      </c>
      <c r="BM10" s="493">
        <f t="shared" si="14"/>
        <v>77</v>
      </c>
      <c r="BN10" s="491">
        <f t="shared" si="15"/>
        <v>3.5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Vhd6igLmgvAil8O1eWww69HIU500afz18EeW3bftcfmkEqazXzHtrc+cgaanpMUOksddB6KUdoMcjf1HP7Cg0w==" saltValue="mkYTVH4TSZ3unOYUzXg5Cw==" spinCount="100000" sheet="1" objects="1" scenarios="1" selectLockedCells="1"/>
  <mergeCells count="105">
    <mergeCell ref="AE2:AH2"/>
    <mergeCell ref="AD3:AD5"/>
    <mergeCell ref="AI3:AI5"/>
    <mergeCell ref="AJ3:AJ5"/>
    <mergeCell ref="AK3:AK5"/>
    <mergeCell ref="AV3:AV5"/>
    <mergeCell ref="BK2:BN2"/>
    <mergeCell ref="BO2:BR2"/>
    <mergeCell ref="BB3:BB5"/>
    <mergeCell ref="BC3:BC5"/>
    <mergeCell ref="AP3:AP5"/>
    <mergeCell ref="AQ3:AQ5"/>
    <mergeCell ref="BG2:BJ2"/>
    <mergeCell ref="AW3:AW5"/>
    <mergeCell ref="AX3:AX5"/>
    <mergeCell ref="AY3:AY5"/>
    <mergeCell ref="AZ3:AZ5"/>
    <mergeCell ref="BC2:BF2"/>
    <mergeCell ref="BL3:BL4"/>
    <mergeCell ref="BP3:BP4"/>
    <mergeCell ref="BH3:BH4"/>
    <mergeCell ref="AS2:BB2"/>
    <mergeCell ref="P3:P5"/>
    <mergeCell ref="Q3:Q5"/>
    <mergeCell ref="R3:R5"/>
    <mergeCell ref="Z3:Z5"/>
    <mergeCell ref="AA3:AA5"/>
    <mergeCell ref="AC3:AC5"/>
    <mergeCell ref="AM3:AM5"/>
    <mergeCell ref="BF3:BF5"/>
    <mergeCell ref="AF3:AF4"/>
    <mergeCell ref="BD3:BD5"/>
    <mergeCell ref="BE3:BE5"/>
    <mergeCell ref="AT3:AT5"/>
    <mergeCell ref="AU3:AU5"/>
    <mergeCell ref="BA3:BA5"/>
    <mergeCell ref="AL3:AL5"/>
    <mergeCell ref="AR3:AR5"/>
    <mergeCell ref="AS3:AS5"/>
    <mergeCell ref="AN3:AN5"/>
    <mergeCell ref="AO3:AO5"/>
    <mergeCell ref="AB3:AB5"/>
    <mergeCell ref="T3:T5"/>
    <mergeCell ref="U3:U5"/>
    <mergeCell ref="V3:V5"/>
    <mergeCell ref="D37:F37"/>
    <mergeCell ref="D40:F40"/>
    <mergeCell ref="D36:F36"/>
    <mergeCell ref="D29:F29"/>
    <mergeCell ref="D34:F34"/>
    <mergeCell ref="D35:F35"/>
    <mergeCell ref="D31:F31"/>
    <mergeCell ref="D32:F32"/>
    <mergeCell ref="D33:F33"/>
    <mergeCell ref="D30:F30"/>
    <mergeCell ref="D38:F38"/>
    <mergeCell ref="D39:F39"/>
    <mergeCell ref="G2:P2"/>
    <mergeCell ref="Q2:Z2"/>
    <mergeCell ref="AA2:AD2"/>
    <mergeCell ref="AI2:AR2"/>
    <mergeCell ref="D27:F27"/>
    <mergeCell ref="D22:F22"/>
    <mergeCell ref="D23:F23"/>
    <mergeCell ref="D28:F28"/>
    <mergeCell ref="D18:F18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9:F19"/>
    <mergeCell ref="D20:F20"/>
    <mergeCell ref="D21:F21"/>
    <mergeCell ref="O3:O5"/>
    <mergeCell ref="D41:F41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B4:B6"/>
    <mergeCell ref="C4:C6"/>
    <mergeCell ref="D4:F6"/>
    <mergeCell ref="N3:N5"/>
    <mergeCell ref="S3:S5"/>
    <mergeCell ref="Y3:Y5"/>
    <mergeCell ref="W3:W5"/>
    <mergeCell ref="X3:X5"/>
    <mergeCell ref="D24:F24"/>
    <mergeCell ref="D25:F25"/>
    <mergeCell ref="D26:F26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5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74" width="4.25" style="19" customWidth="1"/>
    <col min="75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>
        <f>IF(กำหนดรายวิชา!E18="","",กำหนดรายวิชา!E18)</f>
        <v>11</v>
      </c>
      <c r="E2" s="725" t="str">
        <f>กำหนดรายวิชา!H18&amp;"  "&amp;"ชม./ ปี"</f>
        <v>80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>
        <f>IF(กำหนดรายวิชา!F18="","",กำหนดรายวิชา!F18)</f>
        <v>11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40</v>
      </c>
      <c r="H6" s="497">
        <v>40</v>
      </c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IF(กำหนดรายวิชา!K18="","",กำหนดรายวิชา!K18)</f>
        <v>70</v>
      </c>
      <c r="AF6" s="492">
        <f>IF(กำหนดรายวิชา!L18="","",กำหนดรายวิชา!L18)</f>
        <v>30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70</v>
      </c>
      <c r="BH6" s="492">
        <f>IF(AF6="","",AF6)</f>
        <v>30</v>
      </c>
      <c r="BI6" s="491">
        <f>IF(D2="","",BG6+BH6)</f>
        <v>100</v>
      </c>
      <c r="BJ6" s="489" t="s">
        <v>86</v>
      </c>
      <c r="BK6" s="490">
        <f t="shared" ref="BK6" si="0">AE6</f>
        <v>70</v>
      </c>
      <c r="BL6" s="490">
        <f t="shared" ref="BL6" si="1">IF(BK6="","",AF6)</f>
        <v>30</v>
      </c>
      <c r="BM6" s="491">
        <f>AG6</f>
        <v>100</v>
      </c>
      <c r="BN6" s="503" t="s">
        <v>86</v>
      </c>
      <c r="BO6" s="490">
        <f>BG6</f>
        <v>70</v>
      </c>
      <c r="BP6" s="490">
        <f>IF(BF6="","",BH6)</f>
        <v>30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36</v>
      </c>
      <c r="H7" s="319">
        <v>25</v>
      </c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61</v>
      </c>
      <c r="AE7" s="495">
        <f>IF(AD7="","",ROUND(((AD7*$AE$6)/$AD$6),0))</f>
        <v>53</v>
      </c>
      <c r="AF7" s="322">
        <v>18</v>
      </c>
      <c r="AG7" s="493">
        <f>IF(SUM(AE7:AF7)=0,"",SUM(AE7:AF7))</f>
        <v>71</v>
      </c>
      <c r="AH7" s="491">
        <f>IF(AG7="","",IF(AG7&gt;=79.5,4,IF(AG7&gt;=74.5,3.5,IF(AG7&gt;=69.5,3,IF(AG7&gt;=64.5,2.5,IF(AG7&gt;=59.5,2,IF(AG7&gt;=54.5,1.5,IF(AG7&gt;=49.5,1,IF(AG7&lt;49.5,0)))))))))</f>
        <v>3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60</v>
      </c>
      <c r="BH7" s="322">
        <v>14</v>
      </c>
      <c r="BI7" s="493">
        <f>IF(SUM(BG7:BH7)=0,"",SUM(BG7:BH7))</f>
        <v>74</v>
      </c>
      <c r="BJ7" s="491">
        <f>IF(BI7="","",IF(BI7&gt;=79.5,4,IF(BI7&gt;=74.5,3.5,IF(BI7&gt;=69.5,3,IF(BI7&gt;=64.5,2.5,IF(BI7&gt;=59.5,2,IF(BI7&gt;=54.5,1.5,IF(BI7&gt;=49.5,1,IF(BI7&lt;49.5,0)))))))))</f>
        <v>3</v>
      </c>
      <c r="BK7" s="492">
        <f>IF(AE7="","",AE7)</f>
        <v>53</v>
      </c>
      <c r="BL7" s="490">
        <f>IF(AF7="","",AF7)</f>
        <v>18</v>
      </c>
      <c r="BM7" s="493">
        <f>IF(AG7="","",AG7)</f>
        <v>71</v>
      </c>
      <c r="BN7" s="491">
        <f>IF(BM7="","",IF(BM7&gt;=79.5,4,IF(BM7&gt;=74.5,3.5,IF(BM7&gt;=69.5,3,IF(BM7&gt;=64.5,2.5,IF(BM7&gt;=59.5,2,IF(BM7&gt;=54.5,1.5,IF(BM7&gt;=49.5,1,IF(BM7&lt;49.5,0)))))))))</f>
        <v>3</v>
      </c>
      <c r="BO7" s="492">
        <f t="shared" ref="BO7" si="2">BG7</f>
        <v>60</v>
      </c>
      <c r="BP7" s="490">
        <f>IF(BH7="","",BH7)</f>
        <v>14</v>
      </c>
      <c r="BQ7" s="493">
        <f t="shared" ref="BQ7" si="3">BI7</f>
        <v>74</v>
      </c>
      <c r="BR7" s="491">
        <f>IF(BQ7="","",IF(BQ7&gt;=79.5,4,IF(BQ7&gt;=74.5,3.5,IF(BQ7&gt;=69.5,3,IF(BQ7&gt;=64.5,2.5,IF(BQ7&gt;=59.5,2,IF(BQ7&gt;=54.5,1.5,IF(BQ7&gt;=49.5,1,IF(BQ7&lt;49.5,0)))))))))</f>
        <v>3</v>
      </c>
      <c r="BS7" s="493">
        <f>IF(BQ7="","",ROUND(((BM7+BQ7)/2),0))</f>
        <v>73</v>
      </c>
      <c r="BT7" s="491">
        <f>IF(BS7="","",IF(BS7&gt;=79.5,4,IF(BS7&gt;=74.5,3.5,IF(BS7&gt;=69.5,3,IF(BS7&gt;=64.5,2.5,IF(BS7&gt;=59.5,2,IF(BS7&gt;=54.5,1.5,IF(BS7&gt;=49.5,1,IF(BS7&lt;49.5,0)))))))))</f>
        <v>3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35</v>
      </c>
      <c r="H8" s="319">
        <v>28</v>
      </c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63</v>
      </c>
      <c r="AE8" s="495">
        <f t="shared" ref="AE8:AE41" si="5">IF(AD8="","",ROUND(((AD8*$AE$6)/$AD$6),0))</f>
        <v>55</v>
      </c>
      <c r="AF8" s="322">
        <v>25</v>
      </c>
      <c r="AG8" s="493">
        <f t="shared" ref="AG8:AG41" si="6">IF(SUM(AE8:AF8)=0,"",SUM(AE8:AF8))</f>
        <v>80</v>
      </c>
      <c r="AH8" s="491">
        <f t="shared" ref="AH8:AH41" si="7">IF(AG8="","",IF(AG8&gt;=79.5,4,IF(AG8&gt;=74.5,3.5,IF(AG8&gt;=69.5,3,IF(AG8&gt;=64.5,2.5,IF(AG8&gt;=59.5,2,IF(AG8&gt;=54.5,1.5,IF(AG8&gt;=49.5,1,IF(AG8&lt;49.5,0)))))))))</f>
        <v>4</v>
      </c>
      <c r="AI8" s="319">
        <v>33</v>
      </c>
      <c r="AJ8" s="319">
        <v>35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68</v>
      </c>
      <c r="BG8" s="495">
        <f t="shared" ref="BG8:BG41" si="9">IF(BF8="","",ROUND(((BF8*$BG$6)/$BF$6),0))</f>
        <v>60</v>
      </c>
      <c r="BH8" s="322">
        <v>14</v>
      </c>
      <c r="BI8" s="493">
        <f t="shared" ref="BI8:BI41" si="10">IF(SUM(BG8:BH8)=0,"",SUM(BG8:BH8))</f>
        <v>74</v>
      </c>
      <c r="BJ8" s="491">
        <f t="shared" ref="BJ8:BJ41" si="11">IF(BI8="","",IF(BI8&gt;=79.5,4,IF(BI8&gt;=74.5,3.5,IF(BI8&gt;=69.5,3,IF(BI8&gt;=64.5,2.5,IF(BI8&gt;=59.5,2,IF(BI8&gt;=54.5,1.5,IF(BI8&gt;=49.5,1,IF(BI8&lt;49.5,0)))))))))</f>
        <v>3</v>
      </c>
      <c r="BK8" s="492">
        <f t="shared" ref="BK8:BK41" si="12">IF(AE8="","",AE8)</f>
        <v>55</v>
      </c>
      <c r="BL8" s="490">
        <f t="shared" ref="BL8:BL41" si="13">IF(AF8="","",AF8)</f>
        <v>25</v>
      </c>
      <c r="BM8" s="493">
        <f t="shared" ref="BM8:BM41" si="14">IF(AG8="","",AG8)</f>
        <v>80</v>
      </c>
      <c r="BN8" s="491">
        <f t="shared" ref="BN8:BN41" si="15">IF(BM8="","",IF(BM8&gt;=79.5,4,IF(BM8&gt;=74.5,3.5,IF(BM8&gt;=69.5,3,IF(BM8&gt;=64.5,2.5,IF(BM8&gt;=59.5,2,IF(BM8&gt;=54.5,1.5,IF(BM8&gt;=49.5,1,IF(BM8&lt;49.5,0)))))))))</f>
        <v>4</v>
      </c>
      <c r="BO8" s="492">
        <f t="shared" ref="BO8:BO41" si="16">BG8</f>
        <v>60</v>
      </c>
      <c r="BP8" s="490">
        <f t="shared" ref="BP8:BP41" si="17">IF(BH8="","",BH8)</f>
        <v>14</v>
      </c>
      <c r="BQ8" s="493">
        <f t="shared" ref="BQ8:BQ41" si="18">BI8</f>
        <v>74</v>
      </c>
      <c r="BR8" s="491">
        <f t="shared" ref="BR8:BR41" si="19">IF(BQ8="","",IF(BQ8&gt;=79.5,4,IF(BQ8&gt;=74.5,3.5,IF(BQ8&gt;=69.5,3,IF(BQ8&gt;=64.5,2.5,IF(BQ8&gt;=59.5,2,IF(BQ8&gt;=54.5,1.5,IF(BQ8&gt;=49.5,1,IF(BQ8&lt;49.5,0)))))))))</f>
        <v>3</v>
      </c>
      <c r="BS8" s="493">
        <f t="shared" ref="BS8:BS41" si="20">IF(BQ8="","",ROUND(((BM8+BQ8)/2),0))</f>
        <v>77</v>
      </c>
      <c r="BT8" s="491">
        <f t="shared" ref="BT8:BT41" si="21">IF(BS8="","",IF(BS8&gt;=79.5,4,IF(BS8&gt;=74.5,3.5,IF(BS8&gt;=69.5,3,IF(BS8&gt;=64.5,2.5,IF(BS8&gt;=59.5,2,IF(BS8&gt;=54.5,1.5,IF(BS8&gt;=49.5,1,IF(BS8&lt;49.5,0)))))))))</f>
        <v>3.5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36</v>
      </c>
      <c r="H9" s="319">
        <v>25</v>
      </c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61</v>
      </c>
      <c r="AE9" s="495">
        <f t="shared" si="5"/>
        <v>53</v>
      </c>
      <c r="AF9" s="322">
        <v>16</v>
      </c>
      <c r="AG9" s="493">
        <f t="shared" si="6"/>
        <v>69</v>
      </c>
      <c r="AH9" s="491">
        <f t="shared" si="7"/>
        <v>2.5</v>
      </c>
      <c r="AI9" s="319">
        <v>33</v>
      </c>
      <c r="AJ9" s="319">
        <v>35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68</v>
      </c>
      <c r="BG9" s="495">
        <f t="shared" si="9"/>
        <v>60</v>
      </c>
      <c r="BH9" s="322">
        <v>14</v>
      </c>
      <c r="BI9" s="493">
        <f t="shared" si="10"/>
        <v>74</v>
      </c>
      <c r="BJ9" s="491">
        <f t="shared" si="11"/>
        <v>3</v>
      </c>
      <c r="BK9" s="492">
        <f t="shared" si="12"/>
        <v>53</v>
      </c>
      <c r="BL9" s="490">
        <f t="shared" si="13"/>
        <v>16</v>
      </c>
      <c r="BM9" s="493">
        <f t="shared" si="14"/>
        <v>69</v>
      </c>
      <c r="BN9" s="491">
        <f t="shared" si="15"/>
        <v>2.5</v>
      </c>
      <c r="BO9" s="492">
        <f t="shared" si="16"/>
        <v>60</v>
      </c>
      <c r="BP9" s="490">
        <f t="shared" si="17"/>
        <v>14</v>
      </c>
      <c r="BQ9" s="493">
        <f t="shared" si="18"/>
        <v>74</v>
      </c>
      <c r="BR9" s="491">
        <f t="shared" si="19"/>
        <v>3</v>
      </c>
      <c r="BS9" s="493">
        <f t="shared" si="20"/>
        <v>72</v>
      </c>
      <c r="BT9" s="491">
        <f t="shared" si="21"/>
        <v>3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35</v>
      </c>
      <c r="H10" s="319">
        <v>28</v>
      </c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63</v>
      </c>
      <c r="AE10" s="495">
        <f t="shared" si="5"/>
        <v>55</v>
      </c>
      <c r="AF10" s="322">
        <v>10</v>
      </c>
      <c r="AG10" s="493">
        <f t="shared" si="6"/>
        <v>65</v>
      </c>
      <c r="AH10" s="491">
        <f t="shared" si="7"/>
        <v>2.5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55</v>
      </c>
      <c r="BL10" s="490">
        <f t="shared" si="13"/>
        <v>10</v>
      </c>
      <c r="BM10" s="493">
        <f t="shared" si="14"/>
        <v>65</v>
      </c>
      <c r="BN10" s="491">
        <f t="shared" si="15"/>
        <v>2.5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tqhjxACBsPnp9BZWq8fxWOUiyS7NGY2lnOT3rpkF+zITordVR24sSk/Bjsz7pAgucfwFrDuEU875mpZk2L8BJw==" saltValue="2BdaGBB6q2z6aEClYuykrA==" spinCount="100000" sheet="1" objects="1" scenarios="1" selectLockedCells="1"/>
  <mergeCells count="105">
    <mergeCell ref="V3:V5"/>
    <mergeCell ref="W3:W5"/>
    <mergeCell ref="X3:X5"/>
    <mergeCell ref="AR3:AR5"/>
    <mergeCell ref="AS3:AS5"/>
    <mergeCell ref="AQ3:AQ5"/>
    <mergeCell ref="BO2:BR2"/>
    <mergeCell ref="BC3:BC5"/>
    <mergeCell ref="BE3:BE5"/>
    <mergeCell ref="AT3:AT5"/>
    <mergeCell ref="AU3:AU5"/>
    <mergeCell ref="BA3:BA5"/>
    <mergeCell ref="BB3:BB5"/>
    <mergeCell ref="BP3:BP4"/>
    <mergeCell ref="BL3:BL4"/>
    <mergeCell ref="AV3:AV5"/>
    <mergeCell ref="AW3:AW5"/>
    <mergeCell ref="AX3:AX5"/>
    <mergeCell ref="BC2:BF2"/>
    <mergeCell ref="AY3:AY5"/>
    <mergeCell ref="AZ3:AZ5"/>
    <mergeCell ref="D19:F19"/>
    <mergeCell ref="D20:F20"/>
    <mergeCell ref="D21:F21"/>
    <mergeCell ref="D22:F22"/>
    <mergeCell ref="D26:F26"/>
    <mergeCell ref="D27:F27"/>
    <mergeCell ref="D11:F11"/>
    <mergeCell ref="D12:F12"/>
    <mergeCell ref="D13:F13"/>
    <mergeCell ref="D14:F14"/>
    <mergeCell ref="D15:F15"/>
    <mergeCell ref="D16:F16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AE2:AH2"/>
    <mergeCell ref="BG2:BJ2"/>
    <mergeCell ref="BK2:BN2"/>
    <mergeCell ref="AA3:AA5"/>
    <mergeCell ref="AC3:AC5"/>
    <mergeCell ref="AM3:AM5"/>
    <mergeCell ref="BF3:BF5"/>
    <mergeCell ref="BH3:BH4"/>
    <mergeCell ref="BD3:BD5"/>
    <mergeCell ref="AK3:AK5"/>
    <mergeCell ref="AF3:AF4"/>
    <mergeCell ref="AB3:AB5"/>
    <mergeCell ref="D41:F41"/>
    <mergeCell ref="D4:F6"/>
    <mergeCell ref="D18:F18"/>
    <mergeCell ref="D7:F7"/>
    <mergeCell ref="D8:F8"/>
    <mergeCell ref="D9:F9"/>
    <mergeCell ref="D10:F10"/>
    <mergeCell ref="D28:F28"/>
    <mergeCell ref="D29:F29"/>
    <mergeCell ref="D37:F37"/>
    <mergeCell ref="D23:F23"/>
    <mergeCell ref="D24:F24"/>
    <mergeCell ref="D25:F25"/>
    <mergeCell ref="D17:F17"/>
    <mergeCell ref="D40:F40"/>
    <mergeCell ref="D31:F31"/>
    <mergeCell ref="D32:F32"/>
    <mergeCell ref="D33:F33"/>
    <mergeCell ref="D34:F34"/>
    <mergeCell ref="D35:F35"/>
    <mergeCell ref="D36:F36"/>
    <mergeCell ref="D38:F38"/>
    <mergeCell ref="D39:F39"/>
    <mergeCell ref="D30:F30"/>
    <mergeCell ref="G2:P2"/>
    <mergeCell ref="Q2:Z2"/>
    <mergeCell ref="AA2:AD2"/>
    <mergeCell ref="AI2:AR2"/>
    <mergeCell ref="AS2:BB2"/>
    <mergeCell ref="B4:B6"/>
    <mergeCell ref="C4:C6"/>
    <mergeCell ref="N3:N5"/>
    <mergeCell ref="AD3:AD5"/>
    <mergeCell ref="AI3:AI5"/>
    <mergeCell ref="AJ3:AJ5"/>
    <mergeCell ref="AN3:AN5"/>
    <mergeCell ref="AO3:AO5"/>
    <mergeCell ref="AP3:AP5"/>
    <mergeCell ref="AL3:AL5"/>
    <mergeCell ref="O3:O5"/>
    <mergeCell ref="P3:P5"/>
    <mergeCell ref="Q3:Q5"/>
    <mergeCell ref="R3:R5"/>
    <mergeCell ref="Z3:Z5"/>
    <mergeCell ref="S3:S5"/>
    <mergeCell ref="Y3:Y5"/>
    <mergeCell ref="T3:T5"/>
    <mergeCell ref="U3:U5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5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>
        <f>IF(กำหนดรายวิชา!E19="","",กำหนดรายวิชา!E19)</f>
        <v>22</v>
      </c>
      <c r="E2" s="725" t="str">
        <f>กำหนดรายวิชา!H19&amp;"  "&amp;"ชม./ ปี"</f>
        <v>80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>
        <f>IF(กำหนดรายวิชา!F19="","",กำหนดรายวิชา!F19)</f>
        <v>22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40</v>
      </c>
      <c r="H6" s="497">
        <v>40</v>
      </c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IF(กำหนดรายวิชา!K19="","",กำหนดรายวิชา!K19)</f>
        <v>70</v>
      </c>
      <c r="AF6" s="492">
        <f>IF(กำหนดรายวิชา!L19="","",กำหนดรายวิชา!L19)</f>
        <v>30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70</v>
      </c>
      <c r="BH6" s="492">
        <f>IF(AF6="","",AF6)</f>
        <v>30</v>
      </c>
      <c r="BI6" s="491">
        <f>IF(D2="","",BG6+BH6)</f>
        <v>100</v>
      </c>
      <c r="BJ6" s="489" t="s">
        <v>86</v>
      </c>
      <c r="BK6" s="490">
        <f t="shared" ref="BK6" si="0">AE6</f>
        <v>70</v>
      </c>
      <c r="BL6" s="490">
        <f t="shared" ref="BL6" si="1">IF(BK6="","",AF6)</f>
        <v>30</v>
      </c>
      <c r="BM6" s="491">
        <f>AG6</f>
        <v>100</v>
      </c>
      <c r="BN6" s="503" t="s">
        <v>86</v>
      </c>
      <c r="BO6" s="490">
        <f>BG6</f>
        <v>70</v>
      </c>
      <c r="BP6" s="490">
        <f>IF(BF6="","",BH6)</f>
        <v>30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36</v>
      </c>
      <c r="H7" s="319">
        <v>25</v>
      </c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61</v>
      </c>
      <c r="AE7" s="495">
        <f>IF(AD7="","",ROUND(((AD7*$AE$6)/$AD$6),0))</f>
        <v>53</v>
      </c>
      <c r="AF7" s="322"/>
      <c r="AG7" s="493">
        <f>IF(SUM(AE7:AF7)=0,"",SUM(AE7:AF7))</f>
        <v>53</v>
      </c>
      <c r="AH7" s="491">
        <f>IF(AG7="","",IF(AG7&gt;=79.5,4,IF(AG7&gt;=74.5,3.5,IF(AG7&gt;=69.5,3,IF(AG7&gt;=64.5,2.5,IF(AG7&gt;=59.5,2,IF(AG7&gt;=54.5,1.5,IF(AG7&gt;=49.5,1,IF(AG7&lt;49.5,0)))))))))</f>
        <v>1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60</v>
      </c>
      <c r="BH7" s="322">
        <v>19</v>
      </c>
      <c r="BI7" s="493">
        <f>IF(SUM(BG7:BH7)=0,"",SUM(BG7:BH7))</f>
        <v>79</v>
      </c>
      <c r="BJ7" s="491">
        <f>IF(BI7="","",IF(BI7&gt;=79.5,4,IF(BI7&gt;=74.5,3.5,IF(BI7&gt;=69.5,3,IF(BI7&gt;=64.5,2.5,IF(BI7&gt;=59.5,2,IF(BI7&gt;=54.5,1.5,IF(BI7&gt;=49.5,1,IF(BI7&lt;49.5,0)))))))))</f>
        <v>3.5</v>
      </c>
      <c r="BK7" s="492">
        <f>IF(AE7="","",AE7)</f>
        <v>53</v>
      </c>
      <c r="BL7" s="490" t="str">
        <f>IF(AF7="","",AF7)</f>
        <v/>
      </c>
      <c r="BM7" s="493">
        <f>IF(AG7="","",AG7)</f>
        <v>53</v>
      </c>
      <c r="BN7" s="491">
        <f>IF(BM7="","",IF(BM7&gt;=79.5,4,IF(BM7&gt;=74.5,3.5,IF(BM7&gt;=69.5,3,IF(BM7&gt;=64.5,2.5,IF(BM7&gt;=59.5,2,IF(BM7&gt;=54.5,1.5,IF(BM7&gt;=49.5,1,IF(BM7&lt;49.5,0)))))))))</f>
        <v>1</v>
      </c>
      <c r="BO7" s="492">
        <f t="shared" ref="BO7" si="2">BG7</f>
        <v>60</v>
      </c>
      <c r="BP7" s="490">
        <f>IF(BH7="","",BH7)</f>
        <v>19</v>
      </c>
      <c r="BQ7" s="493">
        <f t="shared" ref="BQ7" si="3">BI7</f>
        <v>79</v>
      </c>
      <c r="BR7" s="491">
        <f>IF(BQ7="","",IF(BQ7&gt;=79.5,4,IF(BQ7&gt;=74.5,3.5,IF(BQ7&gt;=69.5,3,IF(BQ7&gt;=64.5,2.5,IF(BQ7&gt;=59.5,2,IF(BQ7&gt;=54.5,1.5,IF(BQ7&gt;=49.5,1,IF(BQ7&lt;49.5,0)))))))))</f>
        <v>3.5</v>
      </c>
      <c r="BS7" s="493">
        <f>IF(BQ7="","",ROUND(((BM7+BQ7)/2),0))</f>
        <v>66</v>
      </c>
      <c r="BT7" s="491">
        <f>IF(BS7="","",IF(BS7&gt;=79.5,4,IF(BS7&gt;=74.5,3.5,IF(BS7&gt;=69.5,3,IF(BS7&gt;=64.5,2.5,IF(BS7&gt;=59.5,2,IF(BS7&gt;=54.5,1.5,IF(BS7&gt;=49.5,1,IF(BS7&lt;49.5,0)))))))))</f>
        <v>2.5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35</v>
      </c>
      <c r="H8" s="319">
        <v>28</v>
      </c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63</v>
      </c>
      <c r="AE8" s="495">
        <f t="shared" ref="AE8:AE41" si="5">IF(AD8="","",ROUND(((AD8*$AE$6)/$AD$6),0))</f>
        <v>55</v>
      </c>
      <c r="AF8" s="322"/>
      <c r="AG8" s="493">
        <f t="shared" ref="AG8:AG41" si="6">IF(SUM(AE8:AF8)=0,"",SUM(AE8:AF8))</f>
        <v>55</v>
      </c>
      <c r="AH8" s="491">
        <f t="shared" ref="AH8:AH41" si="7">IF(AG8="","",IF(AG8&gt;=79.5,4,IF(AG8&gt;=74.5,3.5,IF(AG8&gt;=69.5,3,IF(AG8&gt;=64.5,2.5,IF(AG8&gt;=59.5,2,IF(AG8&gt;=54.5,1.5,IF(AG8&gt;=49.5,1,IF(AG8&lt;49.5,0)))))))))</f>
        <v>1.5</v>
      </c>
      <c r="AI8" s="319">
        <v>30</v>
      </c>
      <c r="AJ8" s="319">
        <v>37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67</v>
      </c>
      <c r="BG8" s="495">
        <f t="shared" ref="BG8:BG41" si="9">IF(BF8="","",ROUND(((BF8*$BG$6)/$BF$6),0))</f>
        <v>59</v>
      </c>
      <c r="BH8" s="322">
        <v>10</v>
      </c>
      <c r="BI8" s="493">
        <f t="shared" ref="BI8:BI41" si="10">IF(SUM(BG8:BH8)=0,"",SUM(BG8:BH8))</f>
        <v>69</v>
      </c>
      <c r="BJ8" s="491">
        <f t="shared" ref="BJ8:BJ41" si="11">IF(BI8="","",IF(BI8&gt;=79.5,4,IF(BI8&gt;=74.5,3.5,IF(BI8&gt;=69.5,3,IF(BI8&gt;=64.5,2.5,IF(BI8&gt;=59.5,2,IF(BI8&gt;=54.5,1.5,IF(BI8&gt;=49.5,1,IF(BI8&lt;49.5,0)))))))))</f>
        <v>2.5</v>
      </c>
      <c r="BK8" s="492">
        <f t="shared" ref="BK8:BK41" si="12">IF(AE8="","",AE8)</f>
        <v>55</v>
      </c>
      <c r="BL8" s="490" t="str">
        <f t="shared" ref="BL8:BL41" si="13">IF(AF8="","",AF8)</f>
        <v/>
      </c>
      <c r="BM8" s="493">
        <f t="shared" ref="BM8:BM41" si="14">IF(AG8="","",AG8)</f>
        <v>55</v>
      </c>
      <c r="BN8" s="491">
        <f t="shared" ref="BN8:BN41" si="15">IF(BM8="","",IF(BM8&gt;=79.5,4,IF(BM8&gt;=74.5,3.5,IF(BM8&gt;=69.5,3,IF(BM8&gt;=64.5,2.5,IF(BM8&gt;=59.5,2,IF(BM8&gt;=54.5,1.5,IF(BM8&gt;=49.5,1,IF(BM8&lt;49.5,0)))))))))</f>
        <v>1.5</v>
      </c>
      <c r="BO8" s="492">
        <f t="shared" ref="BO8:BO41" si="16">BG8</f>
        <v>59</v>
      </c>
      <c r="BP8" s="490">
        <f t="shared" ref="BP8:BP41" si="17">IF(BH8="","",BH8)</f>
        <v>10</v>
      </c>
      <c r="BQ8" s="493">
        <f t="shared" ref="BQ8:BQ41" si="18">BI8</f>
        <v>69</v>
      </c>
      <c r="BR8" s="491">
        <f t="shared" ref="BR8:BR41" si="19">IF(BQ8="","",IF(BQ8&gt;=79.5,4,IF(BQ8&gt;=74.5,3.5,IF(BQ8&gt;=69.5,3,IF(BQ8&gt;=64.5,2.5,IF(BQ8&gt;=59.5,2,IF(BQ8&gt;=54.5,1.5,IF(BQ8&gt;=49.5,1,IF(BQ8&lt;49.5,0)))))))))</f>
        <v>2.5</v>
      </c>
      <c r="BS8" s="493">
        <f t="shared" ref="BS8:BS41" si="20">IF(BQ8="","",ROUND(((BM8+BQ8)/2),0))</f>
        <v>62</v>
      </c>
      <c r="BT8" s="491">
        <f t="shared" ref="BT8:BT41" si="21">IF(BS8="","",IF(BS8&gt;=79.5,4,IF(BS8&gt;=74.5,3.5,IF(BS8&gt;=69.5,3,IF(BS8&gt;=64.5,2.5,IF(BS8&gt;=59.5,2,IF(BS8&gt;=54.5,1.5,IF(BS8&gt;=49.5,1,IF(BS8&lt;49.5,0)))))))))</f>
        <v>2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36</v>
      </c>
      <c r="H9" s="319">
        <v>25</v>
      </c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61</v>
      </c>
      <c r="AE9" s="495">
        <f t="shared" si="5"/>
        <v>53</v>
      </c>
      <c r="AF9" s="322"/>
      <c r="AG9" s="493">
        <f t="shared" si="6"/>
        <v>53</v>
      </c>
      <c r="AH9" s="491">
        <f t="shared" si="7"/>
        <v>1</v>
      </c>
      <c r="AI9" s="319">
        <v>28</v>
      </c>
      <c r="AJ9" s="319">
        <v>30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58</v>
      </c>
      <c r="BG9" s="495">
        <f t="shared" si="9"/>
        <v>51</v>
      </c>
      <c r="BH9" s="322">
        <v>12</v>
      </c>
      <c r="BI9" s="493">
        <f t="shared" si="10"/>
        <v>63</v>
      </c>
      <c r="BJ9" s="491">
        <f t="shared" si="11"/>
        <v>2</v>
      </c>
      <c r="BK9" s="492">
        <f t="shared" si="12"/>
        <v>53</v>
      </c>
      <c r="BL9" s="490" t="str">
        <f t="shared" si="13"/>
        <v/>
      </c>
      <c r="BM9" s="493">
        <f t="shared" si="14"/>
        <v>53</v>
      </c>
      <c r="BN9" s="491">
        <f t="shared" si="15"/>
        <v>1</v>
      </c>
      <c r="BO9" s="492">
        <f t="shared" si="16"/>
        <v>51</v>
      </c>
      <c r="BP9" s="490">
        <f t="shared" si="17"/>
        <v>12</v>
      </c>
      <c r="BQ9" s="493">
        <f t="shared" si="18"/>
        <v>63</v>
      </c>
      <c r="BR9" s="491">
        <f t="shared" si="19"/>
        <v>2</v>
      </c>
      <c r="BS9" s="493">
        <f t="shared" si="20"/>
        <v>58</v>
      </c>
      <c r="BT9" s="491">
        <f t="shared" si="21"/>
        <v>1.5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35</v>
      </c>
      <c r="H10" s="319">
        <v>28</v>
      </c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63</v>
      </c>
      <c r="AE10" s="495">
        <f t="shared" si="5"/>
        <v>55</v>
      </c>
      <c r="AF10" s="322">
        <v>22</v>
      </c>
      <c r="AG10" s="493">
        <f t="shared" si="6"/>
        <v>77</v>
      </c>
      <c r="AH10" s="491">
        <f t="shared" si="7"/>
        <v>3.5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55</v>
      </c>
      <c r="BL10" s="490">
        <f t="shared" si="13"/>
        <v>22</v>
      </c>
      <c r="BM10" s="493">
        <f t="shared" si="14"/>
        <v>77</v>
      </c>
      <c r="BN10" s="491">
        <f t="shared" si="15"/>
        <v>3.5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ifWYxfSVmRKEYQ1nNMmbjZvCqj6bI24N1NV6ymlUnxDABDL39RS2XXLpkOVr5cCuaDaff3TA6e6qhkf4cC0RUA==" saltValue="nnVI2v9khbGqF5RK3qYvdA==" spinCount="100000" sheet="1" objects="1" scenarios="1" selectLockedCells="1"/>
  <mergeCells count="105">
    <mergeCell ref="AE2:AH2"/>
    <mergeCell ref="AD3:AD5"/>
    <mergeCell ref="AI3:AI5"/>
    <mergeCell ref="AJ3:AJ5"/>
    <mergeCell ref="AK3:AK5"/>
    <mergeCell ref="AV3:AV5"/>
    <mergeCell ref="BK2:BN2"/>
    <mergeCell ref="BO2:BR2"/>
    <mergeCell ref="BB3:BB5"/>
    <mergeCell ref="BC3:BC5"/>
    <mergeCell ref="AP3:AP5"/>
    <mergeCell ref="AQ3:AQ5"/>
    <mergeCell ref="BG2:BJ2"/>
    <mergeCell ref="AW3:AW5"/>
    <mergeCell ref="AX3:AX5"/>
    <mergeCell ref="AY3:AY5"/>
    <mergeCell ref="AZ3:AZ5"/>
    <mergeCell ref="BC2:BF2"/>
    <mergeCell ref="BL3:BL4"/>
    <mergeCell ref="BP3:BP4"/>
    <mergeCell ref="BH3:BH4"/>
    <mergeCell ref="AS2:BB2"/>
    <mergeCell ref="P3:P5"/>
    <mergeCell ref="Q3:Q5"/>
    <mergeCell ref="R3:R5"/>
    <mergeCell ref="Z3:Z5"/>
    <mergeCell ref="AA3:AA5"/>
    <mergeCell ref="AC3:AC5"/>
    <mergeCell ref="AM3:AM5"/>
    <mergeCell ref="BF3:BF5"/>
    <mergeCell ref="AF3:AF4"/>
    <mergeCell ref="BD3:BD5"/>
    <mergeCell ref="BE3:BE5"/>
    <mergeCell ref="AT3:AT5"/>
    <mergeCell ref="AU3:AU5"/>
    <mergeCell ref="BA3:BA5"/>
    <mergeCell ref="AL3:AL5"/>
    <mergeCell ref="AR3:AR5"/>
    <mergeCell ref="AS3:AS5"/>
    <mergeCell ref="AN3:AN5"/>
    <mergeCell ref="AO3:AO5"/>
    <mergeCell ref="AB3:AB5"/>
    <mergeCell ref="T3:T5"/>
    <mergeCell ref="U3:U5"/>
    <mergeCell ref="V3:V5"/>
    <mergeCell ref="D37:F37"/>
    <mergeCell ref="D40:F40"/>
    <mergeCell ref="D36:F36"/>
    <mergeCell ref="D29:F29"/>
    <mergeCell ref="D34:F34"/>
    <mergeCell ref="D35:F35"/>
    <mergeCell ref="D31:F31"/>
    <mergeCell ref="D32:F32"/>
    <mergeCell ref="D33:F33"/>
    <mergeCell ref="D30:F30"/>
    <mergeCell ref="D38:F38"/>
    <mergeCell ref="D39:F39"/>
    <mergeCell ref="G2:P2"/>
    <mergeCell ref="Q2:Z2"/>
    <mergeCell ref="AA2:AD2"/>
    <mergeCell ref="AI2:AR2"/>
    <mergeCell ref="D27:F27"/>
    <mergeCell ref="D22:F22"/>
    <mergeCell ref="D23:F23"/>
    <mergeCell ref="D28:F28"/>
    <mergeCell ref="D18:F18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9:F19"/>
    <mergeCell ref="D20:F20"/>
    <mergeCell ref="D21:F21"/>
    <mergeCell ref="O3:O5"/>
    <mergeCell ref="D41:F41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B4:B6"/>
    <mergeCell ref="C4:C6"/>
    <mergeCell ref="D4:F6"/>
    <mergeCell ref="N3:N5"/>
    <mergeCell ref="S3:S5"/>
    <mergeCell ref="Y3:Y5"/>
    <mergeCell ref="W3:W5"/>
    <mergeCell ref="X3:X5"/>
    <mergeCell ref="D24:F24"/>
    <mergeCell ref="D25:F25"/>
    <mergeCell ref="D26:F26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B050"/>
  </sheetPr>
  <dimension ref="B1:BT42"/>
  <sheetViews>
    <sheetView showGridLines="0" showRowColHeaders="0" zoomScaleNormal="100" workbookViewId="0">
      <pane xSplit="6" ySplit="6" topLeftCell="G7" activePane="bottomRight" state="frozen"/>
      <selection activeCell="BP41" sqref="BP41"/>
      <selection pane="topRight" activeCell="BP41" sqref="BP41"/>
      <selection pane="bottomLeft" activeCell="BP41" sqref="BP41"/>
      <selection pane="bottomRight" activeCell="G8" sqref="G8"/>
    </sheetView>
  </sheetViews>
  <sheetFormatPr defaultRowHeight="18.75"/>
  <cols>
    <col min="1" max="1" width="19.625" style="19" customWidth="1"/>
    <col min="2" max="2" width="3.625" style="79" customWidth="1"/>
    <col min="3" max="3" width="8.625" style="79" customWidth="1"/>
    <col min="4" max="4" width="13.125" style="19" customWidth="1"/>
    <col min="5" max="6" width="5.875" style="19" customWidth="1"/>
    <col min="7" max="9" width="5.125" style="124" customWidth="1"/>
    <col min="10" max="29" width="5.125" style="19" customWidth="1"/>
    <col min="30" max="30" width="7.125" style="79" customWidth="1"/>
    <col min="31" max="34" width="7.625" style="124" customWidth="1"/>
    <col min="35" max="57" width="5.125" style="19" customWidth="1"/>
    <col min="58" max="58" width="8.125" style="19" customWidth="1"/>
    <col min="59" max="59" width="7.625" style="19" customWidth="1"/>
    <col min="60" max="60" width="7.625" style="124" customWidth="1"/>
    <col min="61" max="62" width="7.625" style="19" customWidth="1"/>
    <col min="63" max="66" width="5.125" style="124" customWidth="1"/>
    <col min="67" max="67" width="5.125" style="19" customWidth="1"/>
    <col min="68" max="68" width="5.125" style="124" customWidth="1"/>
    <col min="69" max="70" width="5.125" style="19" customWidth="1"/>
    <col min="71" max="71" width="7.5" style="19" customWidth="1"/>
    <col min="72" max="72" width="6.5" style="19" customWidth="1"/>
    <col min="73" max="73" width="4" style="19" customWidth="1"/>
    <col min="74" max="16384" width="9" style="19"/>
  </cols>
  <sheetData>
    <row r="1" spans="2:72" ht="18.95" customHeight="1"/>
    <row r="2" spans="2:72" s="77" customFormat="1" ht="20.100000000000001" customHeight="1">
      <c r="B2" s="718" t="s">
        <v>8</v>
      </c>
      <c r="C2" s="719"/>
      <c r="D2" s="483">
        <f>IF(กำหนดรายวิชา!E20="","",กำหนดรายวิชา!E20)</f>
        <v>33</v>
      </c>
      <c r="E2" s="725" t="str">
        <f>กำหนดรายวิชา!H20&amp;"  "&amp;"ชม./ ปี"</f>
        <v>80  ชม./ ปี</v>
      </c>
      <c r="F2" s="726"/>
      <c r="G2" s="699" t="s">
        <v>188</v>
      </c>
      <c r="H2" s="699"/>
      <c r="I2" s="699"/>
      <c r="J2" s="699"/>
      <c r="K2" s="699"/>
      <c r="L2" s="699"/>
      <c r="M2" s="699"/>
      <c r="N2" s="699"/>
      <c r="O2" s="699"/>
      <c r="P2" s="699"/>
      <c r="Q2" s="699" t="str">
        <f>G2</f>
        <v>คะแนนระหว่างเรียน   ภาคเรียนที่ 1</v>
      </c>
      <c r="R2" s="699"/>
      <c r="S2" s="699"/>
      <c r="T2" s="699"/>
      <c r="U2" s="699"/>
      <c r="V2" s="699"/>
      <c r="W2" s="699"/>
      <c r="X2" s="699"/>
      <c r="Y2" s="699"/>
      <c r="Z2" s="699"/>
      <c r="AA2" s="717" t="str">
        <f>G2</f>
        <v>คะแนนระหว่างเรียน   ภาคเรียนที่ 1</v>
      </c>
      <c r="AB2" s="717"/>
      <c r="AC2" s="717"/>
      <c r="AD2" s="717"/>
      <c r="AE2" s="699" t="s">
        <v>59</v>
      </c>
      <c r="AF2" s="699"/>
      <c r="AG2" s="699"/>
      <c r="AH2" s="699"/>
      <c r="AI2" s="699" t="s">
        <v>189</v>
      </c>
      <c r="AJ2" s="699"/>
      <c r="AK2" s="699"/>
      <c r="AL2" s="699"/>
      <c r="AM2" s="699"/>
      <c r="AN2" s="699"/>
      <c r="AO2" s="699"/>
      <c r="AP2" s="699"/>
      <c r="AQ2" s="699"/>
      <c r="AR2" s="699"/>
      <c r="AS2" s="699" t="str">
        <f>AI2</f>
        <v>คะแนนระหว่างเรียน   ภาคเรียนที่ 2</v>
      </c>
      <c r="AT2" s="699"/>
      <c r="AU2" s="699"/>
      <c r="AV2" s="699"/>
      <c r="AW2" s="699"/>
      <c r="AX2" s="699"/>
      <c r="AY2" s="699"/>
      <c r="AZ2" s="699"/>
      <c r="BA2" s="699"/>
      <c r="BB2" s="699"/>
      <c r="BC2" s="717" t="str">
        <f>AI2</f>
        <v>คะแนนระหว่างเรียน   ภาคเรียนที่ 2</v>
      </c>
      <c r="BD2" s="717"/>
      <c r="BE2" s="717"/>
      <c r="BF2" s="717"/>
      <c r="BG2" s="714" t="s">
        <v>60</v>
      </c>
      <c r="BH2" s="715"/>
      <c r="BI2" s="715"/>
      <c r="BJ2" s="716"/>
      <c r="BK2" s="714" t="s">
        <v>59</v>
      </c>
      <c r="BL2" s="715"/>
      <c r="BM2" s="715"/>
      <c r="BN2" s="716"/>
      <c r="BO2" s="714" t="s">
        <v>60</v>
      </c>
      <c r="BP2" s="715"/>
      <c r="BQ2" s="715"/>
      <c r="BR2" s="716"/>
      <c r="BS2" s="736" t="s">
        <v>81</v>
      </c>
      <c r="BT2" s="736"/>
    </row>
    <row r="3" spans="2:72" ht="18.75" customHeight="1">
      <c r="B3" s="720" t="s">
        <v>187</v>
      </c>
      <c r="C3" s="721"/>
      <c r="D3" s="727">
        <f>IF(กำหนดรายวิชา!F20="","",กำหนดรายวิชา!F20)</f>
        <v>33333</v>
      </c>
      <c r="E3" s="727"/>
      <c r="F3" s="728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5" t="s">
        <v>17</v>
      </c>
      <c r="AE3" s="485" t="s">
        <v>82</v>
      </c>
      <c r="AF3" s="703" t="s">
        <v>83</v>
      </c>
      <c r="AG3" s="485" t="s">
        <v>17</v>
      </c>
      <c r="AH3" s="485" t="s">
        <v>85</v>
      </c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5" t="s">
        <v>17</v>
      </c>
      <c r="BG3" s="485" t="s">
        <v>82</v>
      </c>
      <c r="BH3" s="703" t="s">
        <v>83</v>
      </c>
      <c r="BI3" s="485" t="s">
        <v>17</v>
      </c>
      <c r="BJ3" s="485" t="s">
        <v>85</v>
      </c>
      <c r="BK3" s="504" t="s">
        <v>82</v>
      </c>
      <c r="BL3" s="712" t="s">
        <v>83</v>
      </c>
      <c r="BM3" s="498" t="s">
        <v>17</v>
      </c>
      <c r="BN3" s="498" t="s">
        <v>85</v>
      </c>
      <c r="BO3" s="504" t="s">
        <v>82</v>
      </c>
      <c r="BP3" s="712" t="s">
        <v>83</v>
      </c>
      <c r="BQ3" s="498" t="s">
        <v>17</v>
      </c>
      <c r="BR3" s="498" t="s">
        <v>85</v>
      </c>
      <c r="BS3" s="501" t="s">
        <v>84</v>
      </c>
      <c r="BT3" s="501" t="s">
        <v>85</v>
      </c>
    </row>
    <row r="4" spans="2:72" ht="18.75" customHeight="1">
      <c r="B4" s="722" t="s">
        <v>32</v>
      </c>
      <c r="C4" s="722" t="s">
        <v>33</v>
      </c>
      <c r="D4" s="729" t="s">
        <v>34</v>
      </c>
      <c r="E4" s="725"/>
      <c r="F4" s="726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6"/>
      <c r="AE4" s="486" t="s">
        <v>86</v>
      </c>
      <c r="AF4" s="704"/>
      <c r="AG4" s="486"/>
      <c r="AH4" s="487" t="s">
        <v>266</v>
      </c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6"/>
      <c r="BG4" s="486" t="s">
        <v>86</v>
      </c>
      <c r="BH4" s="704"/>
      <c r="BI4" s="486"/>
      <c r="BJ4" s="487" t="s">
        <v>266</v>
      </c>
      <c r="BK4" s="505" t="s">
        <v>86</v>
      </c>
      <c r="BL4" s="713"/>
      <c r="BM4" s="500"/>
      <c r="BN4" s="499" t="s">
        <v>266</v>
      </c>
      <c r="BO4" s="505" t="s">
        <v>86</v>
      </c>
      <c r="BP4" s="713"/>
      <c r="BQ4" s="500"/>
      <c r="BR4" s="499" t="s">
        <v>266</v>
      </c>
      <c r="BS4" s="502" t="s">
        <v>87</v>
      </c>
      <c r="BT4" s="502" t="s">
        <v>88</v>
      </c>
    </row>
    <row r="5" spans="2:72" ht="18.75" customHeight="1">
      <c r="B5" s="723"/>
      <c r="C5" s="723"/>
      <c r="D5" s="730"/>
      <c r="E5" s="731"/>
      <c r="F5" s="73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7"/>
      <c r="AE5" s="488" t="s">
        <v>89</v>
      </c>
      <c r="AF5" s="488" t="s">
        <v>89</v>
      </c>
      <c r="AG5" s="488" t="s">
        <v>89</v>
      </c>
      <c r="AH5" s="487" t="s">
        <v>267</v>
      </c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7"/>
      <c r="BG5" s="506" t="s">
        <v>89</v>
      </c>
      <c r="BH5" s="506" t="s">
        <v>89</v>
      </c>
      <c r="BI5" s="506" t="s">
        <v>89</v>
      </c>
      <c r="BJ5" s="487" t="s">
        <v>267</v>
      </c>
      <c r="BK5" s="506" t="s">
        <v>89</v>
      </c>
      <c r="BL5" s="506" t="s">
        <v>89</v>
      </c>
      <c r="BM5" s="506" t="s">
        <v>89</v>
      </c>
      <c r="BN5" s="502" t="s">
        <v>267</v>
      </c>
      <c r="BO5" s="506" t="s">
        <v>89</v>
      </c>
      <c r="BP5" s="506" t="s">
        <v>89</v>
      </c>
      <c r="BQ5" s="506" t="s">
        <v>89</v>
      </c>
      <c r="BR5" s="502" t="s">
        <v>267</v>
      </c>
      <c r="BS5" s="503" t="s">
        <v>268</v>
      </c>
      <c r="BT5" s="502" t="s">
        <v>86</v>
      </c>
    </row>
    <row r="6" spans="2:72" ht="20.100000000000001" customHeight="1">
      <c r="B6" s="724"/>
      <c r="C6" s="724"/>
      <c r="D6" s="733"/>
      <c r="E6" s="734"/>
      <c r="F6" s="735"/>
      <c r="G6" s="497">
        <v>40</v>
      </c>
      <c r="H6" s="497">
        <v>40</v>
      </c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6">
        <f>IF(D2="","",SUM(G6:AC6))</f>
        <v>80</v>
      </c>
      <c r="AE6" s="492">
        <f>IF(กำหนดรายวิชา!K20="","",กำหนดรายวิชา!K20)</f>
        <v>70</v>
      </c>
      <c r="AF6" s="492">
        <f>IF(กำหนดรายวิชา!L20="","",กำหนดรายวิชา!L20)</f>
        <v>30</v>
      </c>
      <c r="AG6" s="491">
        <f>IF(D2="","",AE6+AF6)</f>
        <v>100</v>
      </c>
      <c r="AH6" s="489" t="s">
        <v>86</v>
      </c>
      <c r="AI6" s="497">
        <v>40</v>
      </c>
      <c r="AJ6" s="497">
        <v>40</v>
      </c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6">
        <f>IF(D2="","",SUM(AI6:BE6))</f>
        <v>80</v>
      </c>
      <c r="BG6" s="492">
        <f>IF(AE6="","",AE6)</f>
        <v>70</v>
      </c>
      <c r="BH6" s="492">
        <f>IF(AF6="","",AF6)</f>
        <v>30</v>
      </c>
      <c r="BI6" s="491">
        <f>IF(D2="","",BG6+BH6)</f>
        <v>100</v>
      </c>
      <c r="BJ6" s="489" t="s">
        <v>86</v>
      </c>
      <c r="BK6" s="490">
        <f t="shared" ref="BK6" si="0">AE6</f>
        <v>70</v>
      </c>
      <c r="BL6" s="490">
        <f t="shared" ref="BL6" si="1">IF(BK6="","",AF6)</f>
        <v>30</v>
      </c>
      <c r="BM6" s="491">
        <f>AG6</f>
        <v>100</v>
      </c>
      <c r="BN6" s="503" t="s">
        <v>86</v>
      </c>
      <c r="BO6" s="490">
        <f>BG6</f>
        <v>70</v>
      </c>
      <c r="BP6" s="490">
        <f>IF(BF6="","",BH6)</f>
        <v>30</v>
      </c>
      <c r="BQ6" s="491">
        <f>BI6</f>
        <v>100</v>
      </c>
      <c r="BR6" s="503" t="s">
        <v>86</v>
      </c>
      <c r="BS6" s="491">
        <v>100</v>
      </c>
      <c r="BT6" s="489"/>
    </row>
    <row r="7" spans="2:72" ht="18.95" customHeight="1">
      <c r="B7" s="484" t="str">
        <f>IF(ข้อมูลนร.2!D7="","",ข้อมูลนร.2!D7)</f>
        <v>1</v>
      </c>
      <c r="C7" s="484">
        <f>IF(ข้อมูลนร.2!E7="","",ข้อมูลนร.2!E7)</f>
        <v>1111</v>
      </c>
      <c r="D7" s="708" t="str">
        <f>IF($D$2="","",ข้อมูลนร.2!G7)</f>
        <v>เด็กชายภูผา  ดอทคอม</v>
      </c>
      <c r="E7" s="709"/>
      <c r="F7" s="710"/>
      <c r="G7" s="319">
        <v>36</v>
      </c>
      <c r="H7" s="319">
        <v>25</v>
      </c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494">
        <f>IF(SUM(G7:AC7)=0,"",SUM(G7:AC7))</f>
        <v>61</v>
      </c>
      <c r="AE7" s="495">
        <f>IF(AD7="","",ROUND(((AD7*$AE$6)/$AD$6),0))</f>
        <v>53</v>
      </c>
      <c r="AF7" s="322">
        <v>18</v>
      </c>
      <c r="AG7" s="493">
        <f>IF(SUM(AE7:AF7)=0,"",SUM(AE7:AF7))</f>
        <v>71</v>
      </c>
      <c r="AH7" s="491">
        <f>IF(AG7="","",IF(AG7&gt;=79.5,4,IF(AG7&gt;=74.5,3.5,IF(AG7&gt;=69.5,3,IF(AG7&gt;=64.5,2.5,IF(AG7&gt;=59.5,2,IF(AG7&gt;=54.5,1.5,IF(AG7&gt;=49.5,1,IF(AG7&lt;49.5,0)))))))))</f>
        <v>3</v>
      </c>
      <c r="AI7" s="319">
        <v>33</v>
      </c>
      <c r="AJ7" s="319">
        <v>35</v>
      </c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494">
        <f>IF(SUM(AI7:BE7)=0,"",SUM(AI7:BE7))</f>
        <v>68</v>
      </c>
      <c r="BG7" s="495">
        <f>IF(BF7="","",ROUND(((BF7*$BG$6)/$BF$6),0))</f>
        <v>60</v>
      </c>
      <c r="BH7" s="322">
        <v>14</v>
      </c>
      <c r="BI7" s="493">
        <f>IF(SUM(BG7:BH7)=0,"",SUM(BG7:BH7))</f>
        <v>74</v>
      </c>
      <c r="BJ7" s="491">
        <f>IF(BI7="","",IF(BI7&gt;=79.5,4,IF(BI7&gt;=74.5,3.5,IF(BI7&gt;=69.5,3,IF(BI7&gt;=64.5,2.5,IF(BI7&gt;=59.5,2,IF(BI7&gt;=54.5,1.5,IF(BI7&gt;=49.5,1,IF(BI7&lt;49.5,0)))))))))</f>
        <v>3</v>
      </c>
      <c r="BK7" s="492">
        <f>IF(AE7="","",AE7)</f>
        <v>53</v>
      </c>
      <c r="BL7" s="490">
        <f>IF(AF7="","",AF7)</f>
        <v>18</v>
      </c>
      <c r="BM7" s="493">
        <f>IF(AG7="","",AG7)</f>
        <v>71</v>
      </c>
      <c r="BN7" s="491">
        <f>IF(BM7="","",IF(BM7&gt;=79.5,4,IF(BM7&gt;=74.5,3.5,IF(BM7&gt;=69.5,3,IF(BM7&gt;=64.5,2.5,IF(BM7&gt;=59.5,2,IF(BM7&gt;=54.5,1.5,IF(BM7&gt;=49.5,1,IF(BM7&lt;49.5,0)))))))))</f>
        <v>3</v>
      </c>
      <c r="BO7" s="492">
        <f t="shared" ref="BO7" si="2">BG7</f>
        <v>60</v>
      </c>
      <c r="BP7" s="490">
        <f>IF(BH7="","",BH7)</f>
        <v>14</v>
      </c>
      <c r="BQ7" s="493">
        <f t="shared" ref="BQ7" si="3">BI7</f>
        <v>74</v>
      </c>
      <c r="BR7" s="491">
        <f>IF(BQ7="","",IF(BQ7&gt;=79.5,4,IF(BQ7&gt;=74.5,3.5,IF(BQ7&gt;=69.5,3,IF(BQ7&gt;=64.5,2.5,IF(BQ7&gt;=59.5,2,IF(BQ7&gt;=54.5,1.5,IF(BQ7&gt;=49.5,1,IF(BQ7&lt;49.5,0)))))))))</f>
        <v>3</v>
      </c>
      <c r="BS7" s="493">
        <f>IF(BQ7="","",ROUND(((BM7+BQ7)/2),0))</f>
        <v>73</v>
      </c>
      <c r="BT7" s="491">
        <f>IF(BS7="","",IF(BS7&gt;=79.5,4,IF(BS7&gt;=74.5,3.5,IF(BS7&gt;=69.5,3,IF(BS7&gt;=64.5,2.5,IF(BS7&gt;=59.5,2,IF(BS7&gt;=54.5,1.5,IF(BS7&gt;=49.5,1,IF(BS7&lt;49.5,0)))))))))</f>
        <v>3</v>
      </c>
    </row>
    <row r="8" spans="2:72" ht="18.95" customHeight="1">
      <c r="B8" s="484" t="str">
        <f>IF(ข้อมูลนร.2!D8="","",ข้อมูลนร.2!D8)</f>
        <v>2</v>
      </c>
      <c r="C8" s="484">
        <f>IF(ข้อมูลนร.2!E8="","",ข้อมูลนร.2!E8)</f>
        <v>1112</v>
      </c>
      <c r="D8" s="708" t="str">
        <f>IF($D$2="","",ข้อมูลนร.2!G8)</f>
        <v>เด็กชายดำ  ดอทคอม</v>
      </c>
      <c r="E8" s="709"/>
      <c r="F8" s="710"/>
      <c r="G8" s="319">
        <v>35</v>
      </c>
      <c r="H8" s="319">
        <v>28</v>
      </c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494">
        <f t="shared" ref="AD8:AD41" si="4">IF(SUM(G8:AC8)=0,"",SUM(G8:AC8))</f>
        <v>63</v>
      </c>
      <c r="AE8" s="495">
        <f t="shared" ref="AE8:AE41" si="5">IF(AD8="","",ROUND(((AD8*$AE$6)/$AD$6),0))</f>
        <v>55</v>
      </c>
      <c r="AF8" s="322">
        <v>25</v>
      </c>
      <c r="AG8" s="493">
        <f t="shared" ref="AG8:AG41" si="6">IF(SUM(AE8:AF8)=0,"",SUM(AE8:AF8))</f>
        <v>80</v>
      </c>
      <c r="AH8" s="491">
        <f t="shared" ref="AH8:AH41" si="7">IF(AG8="","",IF(AG8&gt;=79.5,4,IF(AG8&gt;=74.5,3.5,IF(AG8&gt;=69.5,3,IF(AG8&gt;=64.5,2.5,IF(AG8&gt;=59.5,2,IF(AG8&gt;=54.5,1.5,IF(AG8&gt;=49.5,1,IF(AG8&lt;49.5,0)))))))))</f>
        <v>4</v>
      </c>
      <c r="AI8" s="319">
        <v>33</v>
      </c>
      <c r="AJ8" s="319">
        <v>35</v>
      </c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494">
        <f t="shared" ref="BF8:BF41" si="8">IF(SUM(AI8:BE8)=0,"",SUM(AI8:BE8))</f>
        <v>68</v>
      </c>
      <c r="BG8" s="495">
        <f t="shared" ref="BG8:BG41" si="9">IF(BF8="","",ROUND(((BF8*$BG$6)/$BF$6),0))</f>
        <v>60</v>
      </c>
      <c r="BH8" s="322">
        <v>14</v>
      </c>
      <c r="BI8" s="493">
        <f t="shared" ref="BI8:BI41" si="10">IF(SUM(BG8:BH8)=0,"",SUM(BG8:BH8))</f>
        <v>74</v>
      </c>
      <c r="BJ8" s="491">
        <f t="shared" ref="BJ8:BJ41" si="11">IF(BI8="","",IF(BI8&gt;=79.5,4,IF(BI8&gt;=74.5,3.5,IF(BI8&gt;=69.5,3,IF(BI8&gt;=64.5,2.5,IF(BI8&gt;=59.5,2,IF(BI8&gt;=54.5,1.5,IF(BI8&gt;=49.5,1,IF(BI8&lt;49.5,0)))))))))</f>
        <v>3</v>
      </c>
      <c r="BK8" s="492">
        <f t="shared" ref="BK8:BK41" si="12">IF(AE8="","",AE8)</f>
        <v>55</v>
      </c>
      <c r="BL8" s="490">
        <f t="shared" ref="BL8:BL41" si="13">IF(AF8="","",AF8)</f>
        <v>25</v>
      </c>
      <c r="BM8" s="493">
        <f t="shared" ref="BM8:BM41" si="14">IF(AG8="","",AG8)</f>
        <v>80</v>
      </c>
      <c r="BN8" s="491">
        <f t="shared" ref="BN8:BN41" si="15">IF(BM8="","",IF(BM8&gt;=79.5,4,IF(BM8&gt;=74.5,3.5,IF(BM8&gt;=69.5,3,IF(BM8&gt;=64.5,2.5,IF(BM8&gt;=59.5,2,IF(BM8&gt;=54.5,1.5,IF(BM8&gt;=49.5,1,IF(BM8&lt;49.5,0)))))))))</f>
        <v>4</v>
      </c>
      <c r="BO8" s="492">
        <f t="shared" ref="BO8:BO41" si="16">BG8</f>
        <v>60</v>
      </c>
      <c r="BP8" s="490">
        <f t="shared" ref="BP8:BP41" si="17">IF(BH8="","",BH8)</f>
        <v>14</v>
      </c>
      <c r="BQ8" s="493">
        <f t="shared" ref="BQ8:BQ41" si="18">BI8</f>
        <v>74</v>
      </c>
      <c r="BR8" s="491">
        <f t="shared" ref="BR8:BR41" si="19">IF(BQ8="","",IF(BQ8&gt;=79.5,4,IF(BQ8&gt;=74.5,3.5,IF(BQ8&gt;=69.5,3,IF(BQ8&gt;=64.5,2.5,IF(BQ8&gt;=59.5,2,IF(BQ8&gt;=54.5,1.5,IF(BQ8&gt;=49.5,1,IF(BQ8&lt;49.5,0)))))))))</f>
        <v>3</v>
      </c>
      <c r="BS8" s="493">
        <f t="shared" ref="BS8:BS41" si="20">IF(BQ8="","",ROUND(((BM8+BQ8)/2),0))</f>
        <v>77</v>
      </c>
      <c r="BT8" s="491">
        <f t="shared" ref="BT8:BT41" si="21">IF(BS8="","",IF(BS8&gt;=79.5,4,IF(BS8&gt;=74.5,3.5,IF(BS8&gt;=69.5,3,IF(BS8&gt;=64.5,2.5,IF(BS8&gt;=59.5,2,IF(BS8&gt;=54.5,1.5,IF(BS8&gt;=49.5,1,IF(BS8&lt;49.5,0)))))))))</f>
        <v>3.5</v>
      </c>
    </row>
    <row r="9" spans="2:72" ht="18.95" customHeight="1">
      <c r="B9" s="484" t="str">
        <f>IF(ข้อมูลนร.2!D9="","",ข้อมูลนร.2!D9)</f>
        <v>3</v>
      </c>
      <c r="C9" s="484">
        <f>IF(ข้อมูลนร.2!E9="","",ข้อมูลนร.2!E9)</f>
        <v>1113</v>
      </c>
      <c r="D9" s="708" t="str">
        <f>IF($D$2="","",ข้อมูลนร.2!G9)</f>
        <v>เด็กหญิงแดง  ดอทคอม</v>
      </c>
      <c r="E9" s="709"/>
      <c r="F9" s="710"/>
      <c r="G9" s="319">
        <v>36</v>
      </c>
      <c r="H9" s="319">
        <v>25</v>
      </c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494">
        <f t="shared" si="4"/>
        <v>61</v>
      </c>
      <c r="AE9" s="495">
        <f t="shared" si="5"/>
        <v>53</v>
      </c>
      <c r="AF9" s="322">
        <v>16</v>
      </c>
      <c r="AG9" s="493">
        <f t="shared" si="6"/>
        <v>69</v>
      </c>
      <c r="AH9" s="491">
        <f t="shared" si="7"/>
        <v>2.5</v>
      </c>
      <c r="AI9" s="319">
        <v>33</v>
      </c>
      <c r="AJ9" s="319">
        <v>35</v>
      </c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494">
        <f t="shared" si="8"/>
        <v>68</v>
      </c>
      <c r="BG9" s="495">
        <f t="shared" si="9"/>
        <v>60</v>
      </c>
      <c r="BH9" s="322">
        <v>14</v>
      </c>
      <c r="BI9" s="493">
        <f t="shared" si="10"/>
        <v>74</v>
      </c>
      <c r="BJ9" s="491">
        <f t="shared" si="11"/>
        <v>3</v>
      </c>
      <c r="BK9" s="492">
        <f t="shared" si="12"/>
        <v>53</v>
      </c>
      <c r="BL9" s="490">
        <f t="shared" si="13"/>
        <v>16</v>
      </c>
      <c r="BM9" s="493">
        <f t="shared" si="14"/>
        <v>69</v>
      </c>
      <c r="BN9" s="491">
        <f t="shared" si="15"/>
        <v>2.5</v>
      </c>
      <c r="BO9" s="492">
        <f t="shared" si="16"/>
        <v>60</v>
      </c>
      <c r="BP9" s="490">
        <f t="shared" si="17"/>
        <v>14</v>
      </c>
      <c r="BQ9" s="493">
        <f t="shared" si="18"/>
        <v>74</v>
      </c>
      <c r="BR9" s="491">
        <f t="shared" si="19"/>
        <v>3</v>
      </c>
      <c r="BS9" s="493">
        <f t="shared" si="20"/>
        <v>72</v>
      </c>
      <c r="BT9" s="491">
        <f t="shared" si="21"/>
        <v>3</v>
      </c>
    </row>
    <row r="10" spans="2:72" ht="18.95" customHeight="1">
      <c r="B10" s="484" t="str">
        <f>IF(ข้อมูลนร.2!D10="","",ข้อมูลนร.2!D10)</f>
        <v>4</v>
      </c>
      <c r="C10" s="484" t="str">
        <f>IF(ข้อมูลนร.2!E10="","",ข้อมูลนร.2!E10)</f>
        <v/>
      </c>
      <c r="D10" s="708" t="str">
        <f>IF($D$2="","",ข้อมูลนร.2!G10)</f>
        <v>เด็กหญิงแดง  ดอทคอม</v>
      </c>
      <c r="E10" s="709"/>
      <c r="F10" s="710"/>
      <c r="G10" s="319">
        <v>35</v>
      </c>
      <c r="H10" s="319">
        <v>28</v>
      </c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494">
        <f t="shared" si="4"/>
        <v>63</v>
      </c>
      <c r="AE10" s="495">
        <f t="shared" si="5"/>
        <v>55</v>
      </c>
      <c r="AF10" s="322">
        <v>10</v>
      </c>
      <c r="AG10" s="493">
        <f t="shared" si="6"/>
        <v>65</v>
      </c>
      <c r="AH10" s="491">
        <f t="shared" si="7"/>
        <v>2.5</v>
      </c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494" t="str">
        <f t="shared" si="8"/>
        <v/>
      </c>
      <c r="BG10" s="495" t="str">
        <f t="shared" si="9"/>
        <v/>
      </c>
      <c r="BH10" s="322"/>
      <c r="BI10" s="493" t="str">
        <f t="shared" si="10"/>
        <v/>
      </c>
      <c r="BJ10" s="491" t="str">
        <f t="shared" si="11"/>
        <v/>
      </c>
      <c r="BK10" s="492">
        <f t="shared" si="12"/>
        <v>55</v>
      </c>
      <c r="BL10" s="490">
        <f t="shared" si="13"/>
        <v>10</v>
      </c>
      <c r="BM10" s="493">
        <f t="shared" si="14"/>
        <v>65</v>
      </c>
      <c r="BN10" s="491">
        <f t="shared" si="15"/>
        <v>2.5</v>
      </c>
      <c r="BO10" s="492" t="str">
        <f t="shared" si="16"/>
        <v/>
      </c>
      <c r="BP10" s="490" t="str">
        <f t="shared" si="17"/>
        <v/>
      </c>
      <c r="BQ10" s="493" t="str">
        <f t="shared" si="18"/>
        <v/>
      </c>
      <c r="BR10" s="491" t="str">
        <f t="shared" si="19"/>
        <v/>
      </c>
      <c r="BS10" s="493" t="str">
        <f t="shared" si="20"/>
        <v/>
      </c>
      <c r="BT10" s="491" t="str">
        <f t="shared" si="21"/>
        <v/>
      </c>
    </row>
    <row r="11" spans="2:72" ht="18.95" customHeight="1">
      <c r="B11" s="484" t="str">
        <f>IF(ข้อมูลนร.2!D11="","",ข้อมูลนร.2!D11)</f>
        <v/>
      </c>
      <c r="C11" s="484" t="str">
        <f>IF(ข้อมูลนร.2!E11="","",ข้อมูลนร.2!E11)</f>
        <v/>
      </c>
      <c r="D11" s="708" t="str">
        <f>IF($D$2="","",ข้อมูลนร.2!G11)</f>
        <v/>
      </c>
      <c r="E11" s="709"/>
      <c r="F11" s="710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494" t="str">
        <f t="shared" si="4"/>
        <v/>
      </c>
      <c r="AE11" s="495" t="str">
        <f t="shared" si="5"/>
        <v/>
      </c>
      <c r="AF11" s="322"/>
      <c r="AG11" s="493" t="str">
        <f t="shared" si="6"/>
        <v/>
      </c>
      <c r="AH11" s="491" t="str">
        <f t="shared" si="7"/>
        <v/>
      </c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494" t="str">
        <f t="shared" si="8"/>
        <v/>
      </c>
      <c r="BG11" s="495" t="str">
        <f t="shared" si="9"/>
        <v/>
      </c>
      <c r="BH11" s="322"/>
      <c r="BI11" s="493" t="str">
        <f t="shared" si="10"/>
        <v/>
      </c>
      <c r="BJ11" s="491" t="str">
        <f t="shared" si="11"/>
        <v/>
      </c>
      <c r="BK11" s="492" t="str">
        <f t="shared" si="12"/>
        <v/>
      </c>
      <c r="BL11" s="490" t="str">
        <f t="shared" si="13"/>
        <v/>
      </c>
      <c r="BM11" s="493" t="str">
        <f t="shared" si="14"/>
        <v/>
      </c>
      <c r="BN11" s="491" t="str">
        <f t="shared" si="15"/>
        <v/>
      </c>
      <c r="BO11" s="492" t="str">
        <f t="shared" si="16"/>
        <v/>
      </c>
      <c r="BP11" s="490" t="str">
        <f t="shared" si="17"/>
        <v/>
      </c>
      <c r="BQ11" s="493" t="str">
        <f t="shared" si="18"/>
        <v/>
      </c>
      <c r="BR11" s="491" t="str">
        <f t="shared" si="19"/>
        <v/>
      </c>
      <c r="BS11" s="493" t="str">
        <f t="shared" si="20"/>
        <v/>
      </c>
      <c r="BT11" s="491" t="str">
        <f t="shared" si="21"/>
        <v/>
      </c>
    </row>
    <row r="12" spans="2:72" ht="18.95" customHeight="1">
      <c r="B12" s="484" t="str">
        <f>IF(ข้อมูลนร.2!D12="","",ข้อมูลนร.2!D12)</f>
        <v/>
      </c>
      <c r="C12" s="484" t="str">
        <f>IF(ข้อมูลนร.2!E12="","",ข้อมูลนร.2!E12)</f>
        <v/>
      </c>
      <c r="D12" s="708" t="str">
        <f>IF($D$2="","",ข้อมูลนร.2!G12)</f>
        <v/>
      </c>
      <c r="E12" s="709"/>
      <c r="F12" s="710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494" t="str">
        <f t="shared" si="4"/>
        <v/>
      </c>
      <c r="AE12" s="495" t="str">
        <f t="shared" si="5"/>
        <v/>
      </c>
      <c r="AF12" s="322"/>
      <c r="AG12" s="493" t="str">
        <f t="shared" si="6"/>
        <v/>
      </c>
      <c r="AH12" s="491" t="str">
        <f t="shared" si="7"/>
        <v/>
      </c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494" t="str">
        <f t="shared" si="8"/>
        <v/>
      </c>
      <c r="BG12" s="495" t="str">
        <f t="shared" si="9"/>
        <v/>
      </c>
      <c r="BH12" s="322"/>
      <c r="BI12" s="493" t="str">
        <f t="shared" si="10"/>
        <v/>
      </c>
      <c r="BJ12" s="491" t="str">
        <f t="shared" si="11"/>
        <v/>
      </c>
      <c r="BK12" s="492" t="str">
        <f t="shared" si="12"/>
        <v/>
      </c>
      <c r="BL12" s="490" t="str">
        <f t="shared" si="13"/>
        <v/>
      </c>
      <c r="BM12" s="493" t="str">
        <f t="shared" si="14"/>
        <v/>
      </c>
      <c r="BN12" s="491" t="str">
        <f t="shared" si="15"/>
        <v/>
      </c>
      <c r="BO12" s="492" t="str">
        <f t="shared" si="16"/>
        <v/>
      </c>
      <c r="BP12" s="490" t="str">
        <f t="shared" si="17"/>
        <v/>
      </c>
      <c r="BQ12" s="493" t="str">
        <f t="shared" si="18"/>
        <v/>
      </c>
      <c r="BR12" s="491" t="str">
        <f t="shared" si="19"/>
        <v/>
      </c>
      <c r="BS12" s="493" t="str">
        <f t="shared" si="20"/>
        <v/>
      </c>
      <c r="BT12" s="491" t="str">
        <f t="shared" si="21"/>
        <v/>
      </c>
    </row>
    <row r="13" spans="2:72" ht="18.95" customHeight="1">
      <c r="B13" s="484" t="str">
        <f>IF(ข้อมูลนร.2!D13="","",ข้อมูลนร.2!D13)</f>
        <v/>
      </c>
      <c r="C13" s="484" t="str">
        <f>IF(ข้อมูลนร.2!E13="","",ข้อมูลนร.2!E13)</f>
        <v/>
      </c>
      <c r="D13" s="708" t="str">
        <f>IF($D$2="","",ข้อมูลนร.2!G13)</f>
        <v/>
      </c>
      <c r="E13" s="709"/>
      <c r="F13" s="710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494" t="str">
        <f t="shared" si="4"/>
        <v/>
      </c>
      <c r="AE13" s="495" t="str">
        <f t="shared" si="5"/>
        <v/>
      </c>
      <c r="AF13" s="322"/>
      <c r="AG13" s="493" t="str">
        <f t="shared" si="6"/>
        <v/>
      </c>
      <c r="AH13" s="491" t="str">
        <f t="shared" si="7"/>
        <v/>
      </c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494" t="str">
        <f t="shared" si="8"/>
        <v/>
      </c>
      <c r="BG13" s="495" t="str">
        <f t="shared" si="9"/>
        <v/>
      </c>
      <c r="BH13" s="322"/>
      <c r="BI13" s="493" t="str">
        <f t="shared" si="10"/>
        <v/>
      </c>
      <c r="BJ13" s="491" t="str">
        <f t="shared" si="11"/>
        <v/>
      </c>
      <c r="BK13" s="492" t="str">
        <f t="shared" si="12"/>
        <v/>
      </c>
      <c r="BL13" s="490" t="str">
        <f t="shared" si="13"/>
        <v/>
      </c>
      <c r="BM13" s="493" t="str">
        <f t="shared" si="14"/>
        <v/>
      </c>
      <c r="BN13" s="491" t="str">
        <f t="shared" si="15"/>
        <v/>
      </c>
      <c r="BO13" s="492" t="str">
        <f t="shared" si="16"/>
        <v/>
      </c>
      <c r="BP13" s="490" t="str">
        <f t="shared" si="17"/>
        <v/>
      </c>
      <c r="BQ13" s="493" t="str">
        <f t="shared" si="18"/>
        <v/>
      </c>
      <c r="BR13" s="491" t="str">
        <f t="shared" si="19"/>
        <v/>
      </c>
      <c r="BS13" s="493" t="str">
        <f t="shared" si="20"/>
        <v/>
      </c>
      <c r="BT13" s="491" t="str">
        <f t="shared" si="21"/>
        <v/>
      </c>
    </row>
    <row r="14" spans="2:72" ht="18.95" customHeight="1">
      <c r="B14" s="484" t="str">
        <f>IF(ข้อมูลนร.2!D14="","",ข้อมูลนร.2!D14)</f>
        <v/>
      </c>
      <c r="C14" s="484" t="str">
        <f>IF(ข้อมูลนร.2!E14="","",ข้อมูลนร.2!E14)</f>
        <v/>
      </c>
      <c r="D14" s="708" t="str">
        <f>IF($D$2="","",ข้อมูลนร.2!G14)</f>
        <v/>
      </c>
      <c r="E14" s="709"/>
      <c r="F14" s="710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494" t="str">
        <f t="shared" si="4"/>
        <v/>
      </c>
      <c r="AE14" s="495" t="str">
        <f t="shared" si="5"/>
        <v/>
      </c>
      <c r="AF14" s="322"/>
      <c r="AG14" s="493" t="str">
        <f t="shared" si="6"/>
        <v/>
      </c>
      <c r="AH14" s="491" t="str">
        <f t="shared" si="7"/>
        <v/>
      </c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494" t="str">
        <f t="shared" si="8"/>
        <v/>
      </c>
      <c r="BG14" s="495" t="str">
        <f t="shared" si="9"/>
        <v/>
      </c>
      <c r="BH14" s="322"/>
      <c r="BI14" s="493" t="str">
        <f t="shared" si="10"/>
        <v/>
      </c>
      <c r="BJ14" s="491" t="str">
        <f t="shared" si="11"/>
        <v/>
      </c>
      <c r="BK14" s="492" t="str">
        <f t="shared" si="12"/>
        <v/>
      </c>
      <c r="BL14" s="490" t="str">
        <f t="shared" si="13"/>
        <v/>
      </c>
      <c r="BM14" s="493" t="str">
        <f t="shared" si="14"/>
        <v/>
      </c>
      <c r="BN14" s="491" t="str">
        <f t="shared" si="15"/>
        <v/>
      </c>
      <c r="BO14" s="492" t="str">
        <f t="shared" si="16"/>
        <v/>
      </c>
      <c r="BP14" s="490" t="str">
        <f t="shared" si="17"/>
        <v/>
      </c>
      <c r="BQ14" s="493" t="str">
        <f t="shared" si="18"/>
        <v/>
      </c>
      <c r="BR14" s="491" t="str">
        <f t="shared" si="19"/>
        <v/>
      </c>
      <c r="BS14" s="493" t="str">
        <f t="shared" si="20"/>
        <v/>
      </c>
      <c r="BT14" s="491" t="str">
        <f t="shared" si="21"/>
        <v/>
      </c>
    </row>
    <row r="15" spans="2:72" ht="18.95" customHeight="1">
      <c r="B15" s="484" t="str">
        <f>IF(ข้อมูลนร.2!D15="","",ข้อมูลนร.2!D15)</f>
        <v/>
      </c>
      <c r="C15" s="484" t="str">
        <f>IF(ข้อมูลนร.2!E15="","",ข้อมูลนร.2!E15)</f>
        <v/>
      </c>
      <c r="D15" s="708" t="str">
        <f>IF($D$2="","",ข้อมูลนร.2!G15)</f>
        <v/>
      </c>
      <c r="E15" s="709"/>
      <c r="F15" s="710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494" t="str">
        <f t="shared" si="4"/>
        <v/>
      </c>
      <c r="AE15" s="495" t="str">
        <f t="shared" si="5"/>
        <v/>
      </c>
      <c r="AF15" s="322"/>
      <c r="AG15" s="493" t="str">
        <f t="shared" si="6"/>
        <v/>
      </c>
      <c r="AH15" s="491" t="str">
        <f t="shared" si="7"/>
        <v/>
      </c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494" t="str">
        <f t="shared" si="8"/>
        <v/>
      </c>
      <c r="BG15" s="495" t="str">
        <f t="shared" si="9"/>
        <v/>
      </c>
      <c r="BH15" s="322"/>
      <c r="BI15" s="493" t="str">
        <f t="shared" si="10"/>
        <v/>
      </c>
      <c r="BJ15" s="491" t="str">
        <f t="shared" si="11"/>
        <v/>
      </c>
      <c r="BK15" s="492" t="str">
        <f t="shared" si="12"/>
        <v/>
      </c>
      <c r="BL15" s="490" t="str">
        <f t="shared" si="13"/>
        <v/>
      </c>
      <c r="BM15" s="493" t="str">
        <f t="shared" si="14"/>
        <v/>
      </c>
      <c r="BN15" s="491" t="str">
        <f t="shared" si="15"/>
        <v/>
      </c>
      <c r="BO15" s="492" t="str">
        <f t="shared" si="16"/>
        <v/>
      </c>
      <c r="BP15" s="490" t="str">
        <f t="shared" si="17"/>
        <v/>
      </c>
      <c r="BQ15" s="493" t="str">
        <f t="shared" si="18"/>
        <v/>
      </c>
      <c r="BR15" s="491" t="str">
        <f t="shared" si="19"/>
        <v/>
      </c>
      <c r="BS15" s="493" t="str">
        <f t="shared" si="20"/>
        <v/>
      </c>
      <c r="BT15" s="491" t="str">
        <f t="shared" si="21"/>
        <v/>
      </c>
    </row>
    <row r="16" spans="2:72" ht="18.95" customHeight="1">
      <c r="B16" s="484" t="str">
        <f>IF(ข้อมูลนร.2!D16="","",ข้อมูลนร.2!D16)</f>
        <v/>
      </c>
      <c r="C16" s="484" t="str">
        <f>IF(ข้อมูลนร.2!E16="","",ข้อมูลนร.2!E16)</f>
        <v/>
      </c>
      <c r="D16" s="708" t="str">
        <f>IF($D$2="","",ข้อมูลนร.2!G16)</f>
        <v/>
      </c>
      <c r="E16" s="709"/>
      <c r="F16" s="710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494" t="str">
        <f t="shared" si="4"/>
        <v/>
      </c>
      <c r="AE16" s="495" t="str">
        <f t="shared" si="5"/>
        <v/>
      </c>
      <c r="AF16" s="322"/>
      <c r="AG16" s="493" t="str">
        <f t="shared" si="6"/>
        <v/>
      </c>
      <c r="AH16" s="491" t="str">
        <f t="shared" si="7"/>
        <v/>
      </c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494" t="str">
        <f t="shared" si="8"/>
        <v/>
      </c>
      <c r="BG16" s="495" t="str">
        <f t="shared" si="9"/>
        <v/>
      </c>
      <c r="BH16" s="322"/>
      <c r="BI16" s="493" t="str">
        <f t="shared" si="10"/>
        <v/>
      </c>
      <c r="BJ16" s="491" t="str">
        <f t="shared" si="11"/>
        <v/>
      </c>
      <c r="BK16" s="492" t="str">
        <f t="shared" si="12"/>
        <v/>
      </c>
      <c r="BL16" s="490" t="str">
        <f t="shared" si="13"/>
        <v/>
      </c>
      <c r="BM16" s="493" t="str">
        <f t="shared" si="14"/>
        <v/>
      </c>
      <c r="BN16" s="491" t="str">
        <f t="shared" si="15"/>
        <v/>
      </c>
      <c r="BO16" s="492" t="str">
        <f t="shared" si="16"/>
        <v/>
      </c>
      <c r="BP16" s="490" t="str">
        <f t="shared" si="17"/>
        <v/>
      </c>
      <c r="BQ16" s="493" t="str">
        <f t="shared" si="18"/>
        <v/>
      </c>
      <c r="BR16" s="491" t="str">
        <f t="shared" si="19"/>
        <v/>
      </c>
      <c r="BS16" s="493" t="str">
        <f t="shared" si="20"/>
        <v/>
      </c>
      <c r="BT16" s="491" t="str">
        <f t="shared" si="21"/>
        <v/>
      </c>
    </row>
    <row r="17" spans="2:72" ht="18.95" customHeight="1">
      <c r="B17" s="484" t="str">
        <f>IF(ข้อมูลนร.2!D17="","",ข้อมูลนร.2!D17)</f>
        <v/>
      </c>
      <c r="C17" s="484" t="str">
        <f>IF(ข้อมูลนร.2!E17="","",ข้อมูลนร.2!E17)</f>
        <v/>
      </c>
      <c r="D17" s="708" t="str">
        <f>IF($D$2="","",ข้อมูลนร.2!G17)</f>
        <v/>
      </c>
      <c r="E17" s="709"/>
      <c r="F17" s="710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494" t="str">
        <f t="shared" si="4"/>
        <v/>
      </c>
      <c r="AE17" s="495" t="str">
        <f t="shared" si="5"/>
        <v/>
      </c>
      <c r="AF17" s="322"/>
      <c r="AG17" s="493" t="str">
        <f t="shared" si="6"/>
        <v/>
      </c>
      <c r="AH17" s="491" t="str">
        <f t="shared" si="7"/>
        <v/>
      </c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494" t="str">
        <f t="shared" si="8"/>
        <v/>
      </c>
      <c r="BG17" s="495" t="str">
        <f t="shared" si="9"/>
        <v/>
      </c>
      <c r="BH17" s="322"/>
      <c r="BI17" s="493" t="str">
        <f t="shared" si="10"/>
        <v/>
      </c>
      <c r="BJ17" s="491" t="str">
        <f t="shared" si="11"/>
        <v/>
      </c>
      <c r="BK17" s="492" t="str">
        <f t="shared" si="12"/>
        <v/>
      </c>
      <c r="BL17" s="490" t="str">
        <f t="shared" si="13"/>
        <v/>
      </c>
      <c r="BM17" s="493" t="str">
        <f t="shared" si="14"/>
        <v/>
      </c>
      <c r="BN17" s="491" t="str">
        <f t="shared" si="15"/>
        <v/>
      </c>
      <c r="BO17" s="492" t="str">
        <f t="shared" si="16"/>
        <v/>
      </c>
      <c r="BP17" s="490" t="str">
        <f t="shared" si="17"/>
        <v/>
      </c>
      <c r="BQ17" s="493" t="str">
        <f t="shared" si="18"/>
        <v/>
      </c>
      <c r="BR17" s="491" t="str">
        <f t="shared" si="19"/>
        <v/>
      </c>
      <c r="BS17" s="493" t="str">
        <f t="shared" si="20"/>
        <v/>
      </c>
      <c r="BT17" s="491" t="str">
        <f t="shared" si="21"/>
        <v/>
      </c>
    </row>
    <row r="18" spans="2:72" ht="18.95" customHeight="1">
      <c r="B18" s="484" t="str">
        <f>IF(ข้อมูลนร.2!D18="","",ข้อมูลนร.2!D18)</f>
        <v/>
      </c>
      <c r="C18" s="484" t="str">
        <f>IF(ข้อมูลนร.2!E18="","",ข้อมูลนร.2!E18)</f>
        <v/>
      </c>
      <c r="D18" s="708" t="str">
        <f>IF($D$2="","",ข้อมูลนร.2!G18)</f>
        <v/>
      </c>
      <c r="E18" s="709"/>
      <c r="F18" s="710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494" t="str">
        <f t="shared" si="4"/>
        <v/>
      </c>
      <c r="AE18" s="495" t="str">
        <f t="shared" si="5"/>
        <v/>
      </c>
      <c r="AF18" s="322"/>
      <c r="AG18" s="493" t="str">
        <f t="shared" si="6"/>
        <v/>
      </c>
      <c r="AH18" s="491" t="str">
        <f t="shared" si="7"/>
        <v/>
      </c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494" t="str">
        <f t="shared" si="8"/>
        <v/>
      </c>
      <c r="BG18" s="495" t="str">
        <f t="shared" si="9"/>
        <v/>
      </c>
      <c r="BH18" s="322"/>
      <c r="BI18" s="493" t="str">
        <f t="shared" si="10"/>
        <v/>
      </c>
      <c r="BJ18" s="491" t="str">
        <f t="shared" si="11"/>
        <v/>
      </c>
      <c r="BK18" s="492" t="str">
        <f t="shared" si="12"/>
        <v/>
      </c>
      <c r="BL18" s="490" t="str">
        <f t="shared" si="13"/>
        <v/>
      </c>
      <c r="BM18" s="493" t="str">
        <f t="shared" si="14"/>
        <v/>
      </c>
      <c r="BN18" s="491" t="str">
        <f t="shared" si="15"/>
        <v/>
      </c>
      <c r="BO18" s="492" t="str">
        <f t="shared" si="16"/>
        <v/>
      </c>
      <c r="BP18" s="490" t="str">
        <f t="shared" si="17"/>
        <v/>
      </c>
      <c r="BQ18" s="493" t="str">
        <f t="shared" si="18"/>
        <v/>
      </c>
      <c r="BR18" s="491" t="str">
        <f t="shared" si="19"/>
        <v/>
      </c>
      <c r="BS18" s="493" t="str">
        <f t="shared" si="20"/>
        <v/>
      </c>
      <c r="BT18" s="491" t="str">
        <f t="shared" si="21"/>
        <v/>
      </c>
    </row>
    <row r="19" spans="2:72" ht="18.95" customHeight="1">
      <c r="B19" s="484" t="str">
        <f>IF(ข้อมูลนร.2!D19="","",ข้อมูลนร.2!D19)</f>
        <v/>
      </c>
      <c r="C19" s="484" t="str">
        <f>IF(ข้อมูลนร.2!E19="","",ข้อมูลนร.2!E19)</f>
        <v/>
      </c>
      <c r="D19" s="708" t="str">
        <f>IF($D$2="","",ข้อมูลนร.2!G19)</f>
        <v/>
      </c>
      <c r="E19" s="709"/>
      <c r="F19" s="710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494" t="str">
        <f t="shared" si="4"/>
        <v/>
      </c>
      <c r="AE19" s="495" t="str">
        <f t="shared" si="5"/>
        <v/>
      </c>
      <c r="AF19" s="322"/>
      <c r="AG19" s="493" t="str">
        <f t="shared" si="6"/>
        <v/>
      </c>
      <c r="AH19" s="491" t="str">
        <f t="shared" si="7"/>
        <v/>
      </c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494" t="str">
        <f t="shared" si="8"/>
        <v/>
      </c>
      <c r="BG19" s="495" t="str">
        <f t="shared" si="9"/>
        <v/>
      </c>
      <c r="BH19" s="322"/>
      <c r="BI19" s="493" t="str">
        <f t="shared" si="10"/>
        <v/>
      </c>
      <c r="BJ19" s="491" t="str">
        <f t="shared" si="11"/>
        <v/>
      </c>
      <c r="BK19" s="492" t="str">
        <f t="shared" si="12"/>
        <v/>
      </c>
      <c r="BL19" s="490" t="str">
        <f t="shared" si="13"/>
        <v/>
      </c>
      <c r="BM19" s="493" t="str">
        <f t="shared" si="14"/>
        <v/>
      </c>
      <c r="BN19" s="491" t="str">
        <f t="shared" si="15"/>
        <v/>
      </c>
      <c r="BO19" s="492" t="str">
        <f t="shared" si="16"/>
        <v/>
      </c>
      <c r="BP19" s="490" t="str">
        <f t="shared" si="17"/>
        <v/>
      </c>
      <c r="BQ19" s="493" t="str">
        <f t="shared" si="18"/>
        <v/>
      </c>
      <c r="BR19" s="491" t="str">
        <f t="shared" si="19"/>
        <v/>
      </c>
      <c r="BS19" s="493" t="str">
        <f t="shared" si="20"/>
        <v/>
      </c>
      <c r="BT19" s="491" t="str">
        <f t="shared" si="21"/>
        <v/>
      </c>
    </row>
    <row r="20" spans="2:72" ht="18.95" customHeight="1">
      <c r="B20" s="484" t="str">
        <f>IF(ข้อมูลนร.2!D20="","",ข้อมูลนร.2!D20)</f>
        <v/>
      </c>
      <c r="C20" s="484" t="str">
        <f>IF(ข้อมูลนร.2!E20="","",ข้อมูลนร.2!E20)</f>
        <v/>
      </c>
      <c r="D20" s="708" t="str">
        <f>IF($D$2="","",ข้อมูลนร.2!G20)</f>
        <v/>
      </c>
      <c r="E20" s="709"/>
      <c r="F20" s="710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494" t="str">
        <f t="shared" si="4"/>
        <v/>
      </c>
      <c r="AE20" s="495" t="str">
        <f t="shared" si="5"/>
        <v/>
      </c>
      <c r="AF20" s="322"/>
      <c r="AG20" s="493" t="str">
        <f t="shared" si="6"/>
        <v/>
      </c>
      <c r="AH20" s="491" t="str">
        <f t="shared" si="7"/>
        <v/>
      </c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494" t="str">
        <f t="shared" si="8"/>
        <v/>
      </c>
      <c r="BG20" s="495" t="str">
        <f t="shared" si="9"/>
        <v/>
      </c>
      <c r="BH20" s="322"/>
      <c r="BI20" s="493" t="str">
        <f t="shared" si="10"/>
        <v/>
      </c>
      <c r="BJ20" s="491" t="str">
        <f t="shared" si="11"/>
        <v/>
      </c>
      <c r="BK20" s="492" t="str">
        <f t="shared" si="12"/>
        <v/>
      </c>
      <c r="BL20" s="490" t="str">
        <f t="shared" si="13"/>
        <v/>
      </c>
      <c r="BM20" s="493" t="str">
        <f t="shared" si="14"/>
        <v/>
      </c>
      <c r="BN20" s="491" t="str">
        <f t="shared" si="15"/>
        <v/>
      </c>
      <c r="BO20" s="492" t="str">
        <f t="shared" si="16"/>
        <v/>
      </c>
      <c r="BP20" s="490" t="str">
        <f t="shared" si="17"/>
        <v/>
      </c>
      <c r="BQ20" s="493" t="str">
        <f t="shared" si="18"/>
        <v/>
      </c>
      <c r="BR20" s="491" t="str">
        <f t="shared" si="19"/>
        <v/>
      </c>
      <c r="BS20" s="493" t="str">
        <f t="shared" si="20"/>
        <v/>
      </c>
      <c r="BT20" s="491" t="str">
        <f t="shared" si="21"/>
        <v/>
      </c>
    </row>
    <row r="21" spans="2:72" ht="18.95" customHeight="1">
      <c r="B21" s="484" t="str">
        <f>IF(ข้อมูลนร.2!D21="","",ข้อมูลนร.2!D21)</f>
        <v/>
      </c>
      <c r="C21" s="484" t="str">
        <f>IF(ข้อมูลนร.2!E21="","",ข้อมูลนร.2!E21)</f>
        <v/>
      </c>
      <c r="D21" s="708" t="str">
        <f>IF($D$2="","",ข้อมูลนร.2!G21)</f>
        <v/>
      </c>
      <c r="E21" s="709"/>
      <c r="F21" s="710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494" t="str">
        <f t="shared" si="4"/>
        <v/>
      </c>
      <c r="AE21" s="495" t="str">
        <f t="shared" si="5"/>
        <v/>
      </c>
      <c r="AF21" s="322"/>
      <c r="AG21" s="493" t="str">
        <f t="shared" si="6"/>
        <v/>
      </c>
      <c r="AH21" s="491" t="str">
        <f t="shared" si="7"/>
        <v/>
      </c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494" t="str">
        <f t="shared" si="8"/>
        <v/>
      </c>
      <c r="BG21" s="495" t="str">
        <f t="shared" si="9"/>
        <v/>
      </c>
      <c r="BH21" s="322"/>
      <c r="BI21" s="493" t="str">
        <f t="shared" si="10"/>
        <v/>
      </c>
      <c r="BJ21" s="491" t="str">
        <f t="shared" si="11"/>
        <v/>
      </c>
      <c r="BK21" s="492" t="str">
        <f t="shared" si="12"/>
        <v/>
      </c>
      <c r="BL21" s="490" t="str">
        <f t="shared" si="13"/>
        <v/>
      </c>
      <c r="BM21" s="493" t="str">
        <f t="shared" si="14"/>
        <v/>
      </c>
      <c r="BN21" s="491" t="str">
        <f t="shared" si="15"/>
        <v/>
      </c>
      <c r="BO21" s="492" t="str">
        <f t="shared" si="16"/>
        <v/>
      </c>
      <c r="BP21" s="490" t="str">
        <f t="shared" si="17"/>
        <v/>
      </c>
      <c r="BQ21" s="493" t="str">
        <f t="shared" si="18"/>
        <v/>
      </c>
      <c r="BR21" s="491" t="str">
        <f t="shared" si="19"/>
        <v/>
      </c>
      <c r="BS21" s="493" t="str">
        <f t="shared" si="20"/>
        <v/>
      </c>
      <c r="BT21" s="491" t="str">
        <f t="shared" si="21"/>
        <v/>
      </c>
    </row>
    <row r="22" spans="2:72" ht="18.95" customHeight="1">
      <c r="B22" s="484" t="str">
        <f>IF(ข้อมูลนร.2!D22="","",ข้อมูลนร.2!D22)</f>
        <v/>
      </c>
      <c r="C22" s="484" t="str">
        <f>IF(ข้อมูลนร.2!E22="","",ข้อมูลนร.2!E22)</f>
        <v/>
      </c>
      <c r="D22" s="708" t="str">
        <f>IF($D$2="","",ข้อมูลนร.2!G22)</f>
        <v/>
      </c>
      <c r="E22" s="709"/>
      <c r="F22" s="710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494" t="str">
        <f t="shared" si="4"/>
        <v/>
      </c>
      <c r="AE22" s="495" t="str">
        <f t="shared" si="5"/>
        <v/>
      </c>
      <c r="AF22" s="322"/>
      <c r="AG22" s="493" t="str">
        <f t="shared" si="6"/>
        <v/>
      </c>
      <c r="AH22" s="491" t="str">
        <f t="shared" si="7"/>
        <v/>
      </c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494" t="str">
        <f t="shared" si="8"/>
        <v/>
      </c>
      <c r="BG22" s="495" t="str">
        <f t="shared" si="9"/>
        <v/>
      </c>
      <c r="BH22" s="322"/>
      <c r="BI22" s="493" t="str">
        <f t="shared" si="10"/>
        <v/>
      </c>
      <c r="BJ22" s="491" t="str">
        <f t="shared" si="11"/>
        <v/>
      </c>
      <c r="BK22" s="492" t="str">
        <f t="shared" si="12"/>
        <v/>
      </c>
      <c r="BL22" s="490" t="str">
        <f t="shared" si="13"/>
        <v/>
      </c>
      <c r="BM22" s="493" t="str">
        <f t="shared" si="14"/>
        <v/>
      </c>
      <c r="BN22" s="491" t="str">
        <f t="shared" si="15"/>
        <v/>
      </c>
      <c r="BO22" s="492" t="str">
        <f t="shared" si="16"/>
        <v/>
      </c>
      <c r="BP22" s="490" t="str">
        <f t="shared" si="17"/>
        <v/>
      </c>
      <c r="BQ22" s="493" t="str">
        <f t="shared" si="18"/>
        <v/>
      </c>
      <c r="BR22" s="491" t="str">
        <f t="shared" si="19"/>
        <v/>
      </c>
      <c r="BS22" s="493" t="str">
        <f t="shared" si="20"/>
        <v/>
      </c>
      <c r="BT22" s="491" t="str">
        <f t="shared" si="21"/>
        <v/>
      </c>
    </row>
    <row r="23" spans="2:72" ht="18.95" customHeight="1">
      <c r="B23" s="484" t="str">
        <f>IF(ข้อมูลนร.2!D23="","",ข้อมูลนร.2!D23)</f>
        <v/>
      </c>
      <c r="C23" s="484" t="str">
        <f>IF(ข้อมูลนร.2!E23="","",ข้อมูลนร.2!E23)</f>
        <v/>
      </c>
      <c r="D23" s="708" t="str">
        <f>IF($D$2="","",ข้อมูลนร.2!G23)</f>
        <v/>
      </c>
      <c r="E23" s="709"/>
      <c r="F23" s="710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494" t="str">
        <f t="shared" si="4"/>
        <v/>
      </c>
      <c r="AE23" s="495" t="str">
        <f t="shared" si="5"/>
        <v/>
      </c>
      <c r="AF23" s="322"/>
      <c r="AG23" s="493" t="str">
        <f t="shared" si="6"/>
        <v/>
      </c>
      <c r="AH23" s="491" t="str">
        <f t="shared" si="7"/>
        <v/>
      </c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494" t="str">
        <f t="shared" si="8"/>
        <v/>
      </c>
      <c r="BG23" s="495" t="str">
        <f t="shared" si="9"/>
        <v/>
      </c>
      <c r="BH23" s="322"/>
      <c r="BI23" s="493" t="str">
        <f t="shared" si="10"/>
        <v/>
      </c>
      <c r="BJ23" s="491" t="str">
        <f t="shared" si="11"/>
        <v/>
      </c>
      <c r="BK23" s="492" t="str">
        <f t="shared" si="12"/>
        <v/>
      </c>
      <c r="BL23" s="490" t="str">
        <f t="shared" si="13"/>
        <v/>
      </c>
      <c r="BM23" s="493" t="str">
        <f t="shared" si="14"/>
        <v/>
      </c>
      <c r="BN23" s="491" t="str">
        <f t="shared" si="15"/>
        <v/>
      </c>
      <c r="BO23" s="492" t="str">
        <f t="shared" si="16"/>
        <v/>
      </c>
      <c r="BP23" s="490" t="str">
        <f t="shared" si="17"/>
        <v/>
      </c>
      <c r="BQ23" s="493" t="str">
        <f t="shared" si="18"/>
        <v/>
      </c>
      <c r="BR23" s="491" t="str">
        <f t="shared" si="19"/>
        <v/>
      </c>
      <c r="BS23" s="493" t="str">
        <f t="shared" si="20"/>
        <v/>
      </c>
      <c r="BT23" s="491" t="str">
        <f t="shared" si="21"/>
        <v/>
      </c>
    </row>
    <row r="24" spans="2:72" ht="18.95" customHeight="1">
      <c r="B24" s="484" t="str">
        <f>IF(ข้อมูลนร.2!D24="","",ข้อมูลนร.2!D24)</f>
        <v/>
      </c>
      <c r="C24" s="484" t="str">
        <f>IF(ข้อมูลนร.2!E24="","",ข้อมูลนร.2!E24)</f>
        <v/>
      </c>
      <c r="D24" s="708" t="str">
        <f>IF($D$2="","",ข้อมูลนร.2!G24)</f>
        <v/>
      </c>
      <c r="E24" s="709"/>
      <c r="F24" s="710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494" t="str">
        <f t="shared" si="4"/>
        <v/>
      </c>
      <c r="AE24" s="495" t="str">
        <f t="shared" si="5"/>
        <v/>
      </c>
      <c r="AF24" s="322"/>
      <c r="AG24" s="493" t="str">
        <f t="shared" si="6"/>
        <v/>
      </c>
      <c r="AH24" s="491" t="str">
        <f t="shared" si="7"/>
        <v/>
      </c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494" t="str">
        <f t="shared" si="8"/>
        <v/>
      </c>
      <c r="BG24" s="495" t="str">
        <f t="shared" si="9"/>
        <v/>
      </c>
      <c r="BH24" s="322"/>
      <c r="BI24" s="493" t="str">
        <f t="shared" si="10"/>
        <v/>
      </c>
      <c r="BJ24" s="491" t="str">
        <f t="shared" si="11"/>
        <v/>
      </c>
      <c r="BK24" s="492" t="str">
        <f t="shared" si="12"/>
        <v/>
      </c>
      <c r="BL24" s="490" t="str">
        <f t="shared" si="13"/>
        <v/>
      </c>
      <c r="BM24" s="493" t="str">
        <f t="shared" si="14"/>
        <v/>
      </c>
      <c r="BN24" s="491" t="str">
        <f t="shared" si="15"/>
        <v/>
      </c>
      <c r="BO24" s="492" t="str">
        <f t="shared" si="16"/>
        <v/>
      </c>
      <c r="BP24" s="490" t="str">
        <f t="shared" si="17"/>
        <v/>
      </c>
      <c r="BQ24" s="493" t="str">
        <f t="shared" si="18"/>
        <v/>
      </c>
      <c r="BR24" s="491" t="str">
        <f t="shared" si="19"/>
        <v/>
      </c>
      <c r="BS24" s="493" t="str">
        <f t="shared" si="20"/>
        <v/>
      </c>
      <c r="BT24" s="491" t="str">
        <f t="shared" si="21"/>
        <v/>
      </c>
    </row>
    <row r="25" spans="2:72" ht="18.95" customHeight="1">
      <c r="B25" s="484" t="str">
        <f>IF(ข้อมูลนร.2!D25="","",ข้อมูลนร.2!D25)</f>
        <v/>
      </c>
      <c r="C25" s="484" t="str">
        <f>IF(ข้อมูลนร.2!E25="","",ข้อมูลนร.2!E25)</f>
        <v/>
      </c>
      <c r="D25" s="708" t="str">
        <f>IF($D$2="","",ข้อมูลนร.2!G25)</f>
        <v/>
      </c>
      <c r="E25" s="709"/>
      <c r="F25" s="710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494" t="str">
        <f t="shared" si="4"/>
        <v/>
      </c>
      <c r="AE25" s="495" t="str">
        <f t="shared" si="5"/>
        <v/>
      </c>
      <c r="AF25" s="322"/>
      <c r="AG25" s="493" t="str">
        <f t="shared" si="6"/>
        <v/>
      </c>
      <c r="AH25" s="491" t="str">
        <f t="shared" si="7"/>
        <v/>
      </c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494" t="str">
        <f t="shared" si="8"/>
        <v/>
      </c>
      <c r="BG25" s="495" t="str">
        <f t="shared" si="9"/>
        <v/>
      </c>
      <c r="BH25" s="322"/>
      <c r="BI25" s="493" t="str">
        <f t="shared" si="10"/>
        <v/>
      </c>
      <c r="BJ25" s="491" t="str">
        <f t="shared" si="11"/>
        <v/>
      </c>
      <c r="BK25" s="492" t="str">
        <f t="shared" si="12"/>
        <v/>
      </c>
      <c r="BL25" s="490" t="str">
        <f t="shared" si="13"/>
        <v/>
      </c>
      <c r="BM25" s="493" t="str">
        <f t="shared" si="14"/>
        <v/>
      </c>
      <c r="BN25" s="491" t="str">
        <f t="shared" si="15"/>
        <v/>
      </c>
      <c r="BO25" s="492" t="str">
        <f t="shared" si="16"/>
        <v/>
      </c>
      <c r="BP25" s="490" t="str">
        <f t="shared" si="17"/>
        <v/>
      </c>
      <c r="BQ25" s="493" t="str">
        <f t="shared" si="18"/>
        <v/>
      </c>
      <c r="BR25" s="491" t="str">
        <f t="shared" si="19"/>
        <v/>
      </c>
      <c r="BS25" s="493" t="str">
        <f t="shared" si="20"/>
        <v/>
      </c>
      <c r="BT25" s="491" t="str">
        <f t="shared" si="21"/>
        <v/>
      </c>
    </row>
    <row r="26" spans="2:72" ht="18.95" customHeight="1">
      <c r="B26" s="484" t="str">
        <f>IF(ข้อมูลนร.2!D26="","",ข้อมูลนร.2!D26)</f>
        <v/>
      </c>
      <c r="C26" s="484" t="str">
        <f>IF(ข้อมูลนร.2!E26="","",ข้อมูลนร.2!E26)</f>
        <v/>
      </c>
      <c r="D26" s="708" t="str">
        <f>IF($D$2="","",ข้อมูลนร.2!G26)</f>
        <v/>
      </c>
      <c r="E26" s="709"/>
      <c r="F26" s="710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494" t="str">
        <f t="shared" si="4"/>
        <v/>
      </c>
      <c r="AE26" s="495" t="str">
        <f t="shared" si="5"/>
        <v/>
      </c>
      <c r="AF26" s="322"/>
      <c r="AG26" s="493" t="str">
        <f t="shared" si="6"/>
        <v/>
      </c>
      <c r="AH26" s="491" t="str">
        <f t="shared" si="7"/>
        <v/>
      </c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494" t="str">
        <f t="shared" si="8"/>
        <v/>
      </c>
      <c r="BG26" s="495" t="str">
        <f t="shared" si="9"/>
        <v/>
      </c>
      <c r="BH26" s="322"/>
      <c r="BI26" s="493" t="str">
        <f t="shared" si="10"/>
        <v/>
      </c>
      <c r="BJ26" s="491" t="str">
        <f t="shared" si="11"/>
        <v/>
      </c>
      <c r="BK26" s="492" t="str">
        <f t="shared" si="12"/>
        <v/>
      </c>
      <c r="BL26" s="490" t="str">
        <f t="shared" si="13"/>
        <v/>
      </c>
      <c r="BM26" s="493" t="str">
        <f t="shared" si="14"/>
        <v/>
      </c>
      <c r="BN26" s="491" t="str">
        <f t="shared" si="15"/>
        <v/>
      </c>
      <c r="BO26" s="492" t="str">
        <f t="shared" si="16"/>
        <v/>
      </c>
      <c r="BP26" s="490" t="str">
        <f t="shared" si="17"/>
        <v/>
      </c>
      <c r="BQ26" s="493" t="str">
        <f t="shared" si="18"/>
        <v/>
      </c>
      <c r="BR26" s="491" t="str">
        <f t="shared" si="19"/>
        <v/>
      </c>
      <c r="BS26" s="493" t="str">
        <f t="shared" si="20"/>
        <v/>
      </c>
      <c r="BT26" s="491" t="str">
        <f t="shared" si="21"/>
        <v/>
      </c>
    </row>
    <row r="27" spans="2:72" ht="18.95" customHeight="1">
      <c r="B27" s="484" t="str">
        <f>IF(ข้อมูลนร.2!D27="","",ข้อมูลนร.2!D27)</f>
        <v/>
      </c>
      <c r="C27" s="484" t="str">
        <f>IF(ข้อมูลนร.2!E27="","",ข้อมูลนร.2!E27)</f>
        <v/>
      </c>
      <c r="D27" s="708" t="str">
        <f>IF($D$2="","",ข้อมูลนร.2!G27)</f>
        <v/>
      </c>
      <c r="E27" s="709"/>
      <c r="F27" s="710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494" t="str">
        <f t="shared" si="4"/>
        <v/>
      </c>
      <c r="AE27" s="495" t="str">
        <f t="shared" si="5"/>
        <v/>
      </c>
      <c r="AF27" s="322"/>
      <c r="AG27" s="493" t="str">
        <f t="shared" si="6"/>
        <v/>
      </c>
      <c r="AH27" s="491" t="str">
        <f t="shared" si="7"/>
        <v/>
      </c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494" t="str">
        <f t="shared" si="8"/>
        <v/>
      </c>
      <c r="BG27" s="495" t="str">
        <f t="shared" si="9"/>
        <v/>
      </c>
      <c r="BH27" s="322"/>
      <c r="BI27" s="493" t="str">
        <f t="shared" si="10"/>
        <v/>
      </c>
      <c r="BJ27" s="491" t="str">
        <f t="shared" si="11"/>
        <v/>
      </c>
      <c r="BK27" s="492" t="str">
        <f t="shared" si="12"/>
        <v/>
      </c>
      <c r="BL27" s="490" t="str">
        <f t="shared" si="13"/>
        <v/>
      </c>
      <c r="BM27" s="493" t="str">
        <f t="shared" si="14"/>
        <v/>
      </c>
      <c r="BN27" s="491" t="str">
        <f t="shared" si="15"/>
        <v/>
      </c>
      <c r="BO27" s="492" t="str">
        <f t="shared" si="16"/>
        <v/>
      </c>
      <c r="BP27" s="490" t="str">
        <f t="shared" si="17"/>
        <v/>
      </c>
      <c r="BQ27" s="493" t="str">
        <f t="shared" si="18"/>
        <v/>
      </c>
      <c r="BR27" s="491" t="str">
        <f t="shared" si="19"/>
        <v/>
      </c>
      <c r="BS27" s="493" t="str">
        <f t="shared" si="20"/>
        <v/>
      </c>
      <c r="BT27" s="491" t="str">
        <f t="shared" si="21"/>
        <v/>
      </c>
    </row>
    <row r="28" spans="2:72" ht="18.95" customHeight="1">
      <c r="B28" s="484" t="str">
        <f>IF(ข้อมูลนร.2!D28="","",ข้อมูลนร.2!D28)</f>
        <v/>
      </c>
      <c r="C28" s="484" t="str">
        <f>IF(ข้อมูลนร.2!E28="","",ข้อมูลนร.2!E28)</f>
        <v/>
      </c>
      <c r="D28" s="708" t="str">
        <f>IF($D$2="","",ข้อมูลนร.2!G28)</f>
        <v/>
      </c>
      <c r="E28" s="709"/>
      <c r="F28" s="710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494" t="str">
        <f t="shared" si="4"/>
        <v/>
      </c>
      <c r="AE28" s="495" t="str">
        <f t="shared" si="5"/>
        <v/>
      </c>
      <c r="AF28" s="322"/>
      <c r="AG28" s="493" t="str">
        <f t="shared" si="6"/>
        <v/>
      </c>
      <c r="AH28" s="491" t="str">
        <f t="shared" si="7"/>
        <v/>
      </c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494" t="str">
        <f t="shared" si="8"/>
        <v/>
      </c>
      <c r="BG28" s="495" t="str">
        <f t="shared" si="9"/>
        <v/>
      </c>
      <c r="BH28" s="322"/>
      <c r="BI28" s="493" t="str">
        <f t="shared" si="10"/>
        <v/>
      </c>
      <c r="BJ28" s="491" t="str">
        <f t="shared" si="11"/>
        <v/>
      </c>
      <c r="BK28" s="492" t="str">
        <f t="shared" si="12"/>
        <v/>
      </c>
      <c r="BL28" s="490" t="str">
        <f t="shared" si="13"/>
        <v/>
      </c>
      <c r="BM28" s="493" t="str">
        <f t="shared" si="14"/>
        <v/>
      </c>
      <c r="BN28" s="491" t="str">
        <f t="shared" si="15"/>
        <v/>
      </c>
      <c r="BO28" s="492" t="str">
        <f t="shared" si="16"/>
        <v/>
      </c>
      <c r="BP28" s="490" t="str">
        <f t="shared" si="17"/>
        <v/>
      </c>
      <c r="BQ28" s="493" t="str">
        <f t="shared" si="18"/>
        <v/>
      </c>
      <c r="BR28" s="491" t="str">
        <f t="shared" si="19"/>
        <v/>
      </c>
      <c r="BS28" s="493" t="str">
        <f t="shared" si="20"/>
        <v/>
      </c>
      <c r="BT28" s="491" t="str">
        <f t="shared" si="21"/>
        <v/>
      </c>
    </row>
    <row r="29" spans="2:72" ht="18.95" customHeight="1">
      <c r="B29" s="484" t="str">
        <f>IF(ข้อมูลนร.2!D29="","",ข้อมูลนร.2!D29)</f>
        <v/>
      </c>
      <c r="C29" s="484" t="str">
        <f>IF(ข้อมูลนร.2!E29="","",ข้อมูลนร.2!E29)</f>
        <v/>
      </c>
      <c r="D29" s="708" t="str">
        <f>IF($D$2="","",ข้อมูลนร.2!G29)</f>
        <v/>
      </c>
      <c r="E29" s="709"/>
      <c r="F29" s="710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494" t="str">
        <f t="shared" si="4"/>
        <v/>
      </c>
      <c r="AE29" s="495" t="str">
        <f t="shared" si="5"/>
        <v/>
      </c>
      <c r="AF29" s="322"/>
      <c r="AG29" s="493" t="str">
        <f t="shared" si="6"/>
        <v/>
      </c>
      <c r="AH29" s="491" t="str">
        <f t="shared" si="7"/>
        <v/>
      </c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494" t="str">
        <f t="shared" si="8"/>
        <v/>
      </c>
      <c r="BG29" s="495" t="str">
        <f t="shared" si="9"/>
        <v/>
      </c>
      <c r="BH29" s="322"/>
      <c r="BI29" s="493" t="str">
        <f t="shared" si="10"/>
        <v/>
      </c>
      <c r="BJ29" s="491" t="str">
        <f t="shared" si="11"/>
        <v/>
      </c>
      <c r="BK29" s="492" t="str">
        <f t="shared" si="12"/>
        <v/>
      </c>
      <c r="BL29" s="490" t="str">
        <f t="shared" si="13"/>
        <v/>
      </c>
      <c r="BM29" s="493" t="str">
        <f t="shared" si="14"/>
        <v/>
      </c>
      <c r="BN29" s="491" t="str">
        <f t="shared" si="15"/>
        <v/>
      </c>
      <c r="BO29" s="492" t="str">
        <f t="shared" si="16"/>
        <v/>
      </c>
      <c r="BP29" s="490" t="str">
        <f t="shared" si="17"/>
        <v/>
      </c>
      <c r="BQ29" s="493" t="str">
        <f t="shared" si="18"/>
        <v/>
      </c>
      <c r="BR29" s="491" t="str">
        <f t="shared" si="19"/>
        <v/>
      </c>
      <c r="BS29" s="493" t="str">
        <f t="shared" si="20"/>
        <v/>
      </c>
      <c r="BT29" s="491" t="str">
        <f t="shared" si="21"/>
        <v/>
      </c>
    </row>
    <row r="30" spans="2:72" ht="18.95" customHeight="1">
      <c r="B30" s="484" t="str">
        <f>IF(ข้อมูลนร.2!D30="","",ข้อมูลนร.2!D30)</f>
        <v/>
      </c>
      <c r="C30" s="484" t="str">
        <f>IF(ข้อมูลนร.2!E30="","",ข้อมูลนร.2!E30)</f>
        <v/>
      </c>
      <c r="D30" s="708" t="str">
        <f>IF($D$2="","",ข้อมูลนร.2!G30)</f>
        <v/>
      </c>
      <c r="E30" s="709"/>
      <c r="F30" s="710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494" t="str">
        <f t="shared" si="4"/>
        <v/>
      </c>
      <c r="AE30" s="495" t="str">
        <f t="shared" si="5"/>
        <v/>
      </c>
      <c r="AF30" s="322"/>
      <c r="AG30" s="493" t="str">
        <f t="shared" si="6"/>
        <v/>
      </c>
      <c r="AH30" s="491" t="str">
        <f t="shared" si="7"/>
        <v/>
      </c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494" t="str">
        <f t="shared" si="8"/>
        <v/>
      </c>
      <c r="BG30" s="495" t="str">
        <f t="shared" si="9"/>
        <v/>
      </c>
      <c r="BH30" s="322"/>
      <c r="BI30" s="493" t="str">
        <f t="shared" si="10"/>
        <v/>
      </c>
      <c r="BJ30" s="491" t="str">
        <f t="shared" si="11"/>
        <v/>
      </c>
      <c r="BK30" s="492" t="str">
        <f t="shared" si="12"/>
        <v/>
      </c>
      <c r="BL30" s="490" t="str">
        <f t="shared" si="13"/>
        <v/>
      </c>
      <c r="BM30" s="493" t="str">
        <f t="shared" si="14"/>
        <v/>
      </c>
      <c r="BN30" s="491" t="str">
        <f t="shared" si="15"/>
        <v/>
      </c>
      <c r="BO30" s="492" t="str">
        <f t="shared" si="16"/>
        <v/>
      </c>
      <c r="BP30" s="490" t="str">
        <f t="shared" si="17"/>
        <v/>
      </c>
      <c r="BQ30" s="493" t="str">
        <f t="shared" si="18"/>
        <v/>
      </c>
      <c r="BR30" s="491" t="str">
        <f t="shared" si="19"/>
        <v/>
      </c>
      <c r="BS30" s="493" t="str">
        <f t="shared" si="20"/>
        <v/>
      </c>
      <c r="BT30" s="491" t="str">
        <f t="shared" si="21"/>
        <v/>
      </c>
    </row>
    <row r="31" spans="2:72" ht="18.95" customHeight="1">
      <c r="B31" s="484" t="str">
        <f>IF(ข้อมูลนร.2!D31="","",ข้อมูลนร.2!D31)</f>
        <v/>
      </c>
      <c r="C31" s="484" t="str">
        <f>IF(ข้อมูลนร.2!E31="","",ข้อมูลนร.2!E31)</f>
        <v/>
      </c>
      <c r="D31" s="708" t="str">
        <f>IF($D$2="","",ข้อมูลนร.2!G31)</f>
        <v/>
      </c>
      <c r="E31" s="709"/>
      <c r="F31" s="710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494" t="str">
        <f t="shared" si="4"/>
        <v/>
      </c>
      <c r="AE31" s="495" t="str">
        <f t="shared" si="5"/>
        <v/>
      </c>
      <c r="AF31" s="322"/>
      <c r="AG31" s="493" t="str">
        <f t="shared" si="6"/>
        <v/>
      </c>
      <c r="AH31" s="491" t="str">
        <f t="shared" si="7"/>
        <v/>
      </c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494" t="str">
        <f t="shared" si="8"/>
        <v/>
      </c>
      <c r="BG31" s="495" t="str">
        <f t="shared" si="9"/>
        <v/>
      </c>
      <c r="BH31" s="322"/>
      <c r="BI31" s="493" t="str">
        <f t="shared" si="10"/>
        <v/>
      </c>
      <c r="BJ31" s="491" t="str">
        <f t="shared" si="11"/>
        <v/>
      </c>
      <c r="BK31" s="492" t="str">
        <f t="shared" si="12"/>
        <v/>
      </c>
      <c r="BL31" s="490" t="str">
        <f t="shared" si="13"/>
        <v/>
      </c>
      <c r="BM31" s="493" t="str">
        <f t="shared" si="14"/>
        <v/>
      </c>
      <c r="BN31" s="491" t="str">
        <f t="shared" si="15"/>
        <v/>
      </c>
      <c r="BO31" s="492" t="str">
        <f t="shared" si="16"/>
        <v/>
      </c>
      <c r="BP31" s="490" t="str">
        <f t="shared" si="17"/>
        <v/>
      </c>
      <c r="BQ31" s="493" t="str">
        <f t="shared" si="18"/>
        <v/>
      </c>
      <c r="BR31" s="491" t="str">
        <f t="shared" si="19"/>
        <v/>
      </c>
      <c r="BS31" s="493" t="str">
        <f t="shared" si="20"/>
        <v/>
      </c>
      <c r="BT31" s="491" t="str">
        <f t="shared" si="21"/>
        <v/>
      </c>
    </row>
    <row r="32" spans="2:72" ht="18.95" customHeight="1">
      <c r="B32" s="484" t="str">
        <f>IF(ข้อมูลนร.2!D32="","",ข้อมูลนร.2!D32)</f>
        <v/>
      </c>
      <c r="C32" s="484" t="str">
        <f>IF(ข้อมูลนร.2!E32="","",ข้อมูลนร.2!E32)</f>
        <v/>
      </c>
      <c r="D32" s="708" t="str">
        <f>IF($D$2="","",ข้อมูลนร.2!G32)</f>
        <v/>
      </c>
      <c r="E32" s="709"/>
      <c r="F32" s="710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494" t="str">
        <f t="shared" si="4"/>
        <v/>
      </c>
      <c r="AE32" s="495" t="str">
        <f t="shared" si="5"/>
        <v/>
      </c>
      <c r="AF32" s="322"/>
      <c r="AG32" s="493" t="str">
        <f t="shared" si="6"/>
        <v/>
      </c>
      <c r="AH32" s="491" t="str">
        <f t="shared" si="7"/>
        <v/>
      </c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494" t="str">
        <f t="shared" si="8"/>
        <v/>
      </c>
      <c r="BG32" s="495" t="str">
        <f t="shared" si="9"/>
        <v/>
      </c>
      <c r="BH32" s="322"/>
      <c r="BI32" s="493" t="str">
        <f t="shared" si="10"/>
        <v/>
      </c>
      <c r="BJ32" s="491" t="str">
        <f t="shared" si="11"/>
        <v/>
      </c>
      <c r="BK32" s="492" t="str">
        <f t="shared" si="12"/>
        <v/>
      </c>
      <c r="BL32" s="490" t="str">
        <f t="shared" si="13"/>
        <v/>
      </c>
      <c r="BM32" s="493" t="str">
        <f t="shared" si="14"/>
        <v/>
      </c>
      <c r="BN32" s="491" t="str">
        <f t="shared" si="15"/>
        <v/>
      </c>
      <c r="BO32" s="492" t="str">
        <f t="shared" si="16"/>
        <v/>
      </c>
      <c r="BP32" s="490" t="str">
        <f t="shared" si="17"/>
        <v/>
      </c>
      <c r="BQ32" s="493" t="str">
        <f t="shared" si="18"/>
        <v/>
      </c>
      <c r="BR32" s="491" t="str">
        <f t="shared" si="19"/>
        <v/>
      </c>
      <c r="BS32" s="493" t="str">
        <f t="shared" si="20"/>
        <v/>
      </c>
      <c r="BT32" s="491" t="str">
        <f t="shared" si="21"/>
        <v/>
      </c>
    </row>
    <row r="33" spans="2:72" ht="18.95" customHeight="1">
      <c r="B33" s="484" t="str">
        <f>IF(ข้อมูลนร.2!D33="","",ข้อมูลนร.2!D33)</f>
        <v/>
      </c>
      <c r="C33" s="484" t="str">
        <f>IF(ข้อมูลนร.2!E33="","",ข้อมูลนร.2!E33)</f>
        <v/>
      </c>
      <c r="D33" s="708" t="str">
        <f>IF($D$2="","",ข้อมูลนร.2!G33)</f>
        <v/>
      </c>
      <c r="E33" s="709"/>
      <c r="F33" s="710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494" t="str">
        <f t="shared" si="4"/>
        <v/>
      </c>
      <c r="AE33" s="495" t="str">
        <f t="shared" si="5"/>
        <v/>
      </c>
      <c r="AF33" s="322"/>
      <c r="AG33" s="493" t="str">
        <f t="shared" si="6"/>
        <v/>
      </c>
      <c r="AH33" s="491" t="str">
        <f t="shared" si="7"/>
        <v/>
      </c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494" t="str">
        <f t="shared" si="8"/>
        <v/>
      </c>
      <c r="BG33" s="495" t="str">
        <f t="shared" si="9"/>
        <v/>
      </c>
      <c r="BH33" s="322"/>
      <c r="BI33" s="493" t="str">
        <f t="shared" si="10"/>
        <v/>
      </c>
      <c r="BJ33" s="491" t="str">
        <f t="shared" si="11"/>
        <v/>
      </c>
      <c r="BK33" s="492" t="str">
        <f t="shared" si="12"/>
        <v/>
      </c>
      <c r="BL33" s="490" t="str">
        <f t="shared" si="13"/>
        <v/>
      </c>
      <c r="BM33" s="493" t="str">
        <f t="shared" si="14"/>
        <v/>
      </c>
      <c r="BN33" s="491" t="str">
        <f t="shared" si="15"/>
        <v/>
      </c>
      <c r="BO33" s="492" t="str">
        <f t="shared" si="16"/>
        <v/>
      </c>
      <c r="BP33" s="490" t="str">
        <f t="shared" si="17"/>
        <v/>
      </c>
      <c r="BQ33" s="493" t="str">
        <f t="shared" si="18"/>
        <v/>
      </c>
      <c r="BR33" s="491" t="str">
        <f t="shared" si="19"/>
        <v/>
      </c>
      <c r="BS33" s="493" t="str">
        <f t="shared" si="20"/>
        <v/>
      </c>
      <c r="BT33" s="491" t="str">
        <f t="shared" si="21"/>
        <v/>
      </c>
    </row>
    <row r="34" spans="2:72" ht="18.95" customHeight="1">
      <c r="B34" s="484" t="str">
        <f>IF(ข้อมูลนร.2!D34="","",ข้อมูลนร.2!D34)</f>
        <v/>
      </c>
      <c r="C34" s="484" t="str">
        <f>IF(ข้อมูลนร.2!E34="","",ข้อมูลนร.2!E34)</f>
        <v/>
      </c>
      <c r="D34" s="708" t="str">
        <f>IF($D$2="","",ข้อมูลนร.2!G34)</f>
        <v/>
      </c>
      <c r="E34" s="709"/>
      <c r="F34" s="710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494" t="str">
        <f t="shared" si="4"/>
        <v/>
      </c>
      <c r="AE34" s="495" t="str">
        <f t="shared" si="5"/>
        <v/>
      </c>
      <c r="AF34" s="322"/>
      <c r="AG34" s="493" t="str">
        <f t="shared" si="6"/>
        <v/>
      </c>
      <c r="AH34" s="491" t="str">
        <f t="shared" si="7"/>
        <v/>
      </c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494" t="str">
        <f t="shared" si="8"/>
        <v/>
      </c>
      <c r="BG34" s="495" t="str">
        <f t="shared" si="9"/>
        <v/>
      </c>
      <c r="BH34" s="322"/>
      <c r="BI34" s="493" t="str">
        <f t="shared" si="10"/>
        <v/>
      </c>
      <c r="BJ34" s="491" t="str">
        <f t="shared" si="11"/>
        <v/>
      </c>
      <c r="BK34" s="492" t="str">
        <f t="shared" si="12"/>
        <v/>
      </c>
      <c r="BL34" s="490" t="str">
        <f t="shared" si="13"/>
        <v/>
      </c>
      <c r="BM34" s="493" t="str">
        <f t="shared" si="14"/>
        <v/>
      </c>
      <c r="BN34" s="491" t="str">
        <f t="shared" si="15"/>
        <v/>
      </c>
      <c r="BO34" s="492" t="str">
        <f t="shared" si="16"/>
        <v/>
      </c>
      <c r="BP34" s="490" t="str">
        <f t="shared" si="17"/>
        <v/>
      </c>
      <c r="BQ34" s="493" t="str">
        <f t="shared" si="18"/>
        <v/>
      </c>
      <c r="BR34" s="491" t="str">
        <f t="shared" si="19"/>
        <v/>
      </c>
      <c r="BS34" s="493" t="str">
        <f t="shared" si="20"/>
        <v/>
      </c>
      <c r="BT34" s="491" t="str">
        <f t="shared" si="21"/>
        <v/>
      </c>
    </row>
    <row r="35" spans="2:72" ht="18.95" customHeight="1">
      <c r="B35" s="484" t="str">
        <f>IF(ข้อมูลนร.2!D35="","",ข้อมูลนร.2!D35)</f>
        <v/>
      </c>
      <c r="C35" s="484" t="str">
        <f>IF(ข้อมูลนร.2!E35="","",ข้อมูลนร.2!E35)</f>
        <v/>
      </c>
      <c r="D35" s="708" t="str">
        <f>IF($D$2="","",ข้อมูลนร.2!G35)</f>
        <v/>
      </c>
      <c r="E35" s="709"/>
      <c r="F35" s="710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494" t="str">
        <f t="shared" si="4"/>
        <v/>
      </c>
      <c r="AE35" s="495" t="str">
        <f t="shared" si="5"/>
        <v/>
      </c>
      <c r="AF35" s="322"/>
      <c r="AG35" s="493" t="str">
        <f t="shared" si="6"/>
        <v/>
      </c>
      <c r="AH35" s="491" t="str">
        <f t="shared" si="7"/>
        <v/>
      </c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494" t="str">
        <f t="shared" si="8"/>
        <v/>
      </c>
      <c r="BG35" s="495" t="str">
        <f t="shared" si="9"/>
        <v/>
      </c>
      <c r="BH35" s="322"/>
      <c r="BI35" s="493" t="str">
        <f t="shared" si="10"/>
        <v/>
      </c>
      <c r="BJ35" s="491" t="str">
        <f t="shared" si="11"/>
        <v/>
      </c>
      <c r="BK35" s="492" t="str">
        <f t="shared" si="12"/>
        <v/>
      </c>
      <c r="BL35" s="490" t="str">
        <f t="shared" si="13"/>
        <v/>
      </c>
      <c r="BM35" s="493" t="str">
        <f t="shared" si="14"/>
        <v/>
      </c>
      <c r="BN35" s="491" t="str">
        <f t="shared" si="15"/>
        <v/>
      </c>
      <c r="BO35" s="492" t="str">
        <f t="shared" si="16"/>
        <v/>
      </c>
      <c r="BP35" s="490" t="str">
        <f t="shared" si="17"/>
        <v/>
      </c>
      <c r="BQ35" s="493" t="str">
        <f t="shared" si="18"/>
        <v/>
      </c>
      <c r="BR35" s="491" t="str">
        <f t="shared" si="19"/>
        <v/>
      </c>
      <c r="BS35" s="493" t="str">
        <f t="shared" si="20"/>
        <v/>
      </c>
      <c r="BT35" s="491" t="str">
        <f t="shared" si="21"/>
        <v/>
      </c>
    </row>
    <row r="36" spans="2:72" ht="18.95" customHeight="1">
      <c r="B36" s="484" t="str">
        <f>IF(ข้อมูลนร.2!D36="","",ข้อมูลนร.2!D36)</f>
        <v/>
      </c>
      <c r="C36" s="484" t="str">
        <f>IF(ข้อมูลนร.2!E36="","",ข้อมูลนร.2!E36)</f>
        <v/>
      </c>
      <c r="D36" s="708" t="str">
        <f>IF($D$2="","",ข้อมูลนร.2!G36)</f>
        <v/>
      </c>
      <c r="E36" s="709"/>
      <c r="F36" s="710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494" t="str">
        <f t="shared" si="4"/>
        <v/>
      </c>
      <c r="AE36" s="495" t="str">
        <f t="shared" si="5"/>
        <v/>
      </c>
      <c r="AF36" s="322"/>
      <c r="AG36" s="493" t="str">
        <f t="shared" si="6"/>
        <v/>
      </c>
      <c r="AH36" s="491" t="str">
        <f t="shared" si="7"/>
        <v/>
      </c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494" t="str">
        <f t="shared" si="8"/>
        <v/>
      </c>
      <c r="BG36" s="495" t="str">
        <f t="shared" si="9"/>
        <v/>
      </c>
      <c r="BH36" s="322"/>
      <c r="BI36" s="493" t="str">
        <f t="shared" si="10"/>
        <v/>
      </c>
      <c r="BJ36" s="491" t="str">
        <f t="shared" si="11"/>
        <v/>
      </c>
      <c r="BK36" s="492" t="str">
        <f t="shared" si="12"/>
        <v/>
      </c>
      <c r="BL36" s="490" t="str">
        <f t="shared" si="13"/>
        <v/>
      </c>
      <c r="BM36" s="493" t="str">
        <f t="shared" si="14"/>
        <v/>
      </c>
      <c r="BN36" s="491" t="str">
        <f t="shared" si="15"/>
        <v/>
      </c>
      <c r="BO36" s="492" t="str">
        <f t="shared" si="16"/>
        <v/>
      </c>
      <c r="BP36" s="490" t="str">
        <f t="shared" si="17"/>
        <v/>
      </c>
      <c r="BQ36" s="493" t="str">
        <f t="shared" si="18"/>
        <v/>
      </c>
      <c r="BR36" s="491" t="str">
        <f t="shared" si="19"/>
        <v/>
      </c>
      <c r="BS36" s="493" t="str">
        <f t="shared" si="20"/>
        <v/>
      </c>
      <c r="BT36" s="491" t="str">
        <f t="shared" si="21"/>
        <v/>
      </c>
    </row>
    <row r="37" spans="2:72" ht="18.95" customHeight="1">
      <c r="B37" s="484" t="str">
        <f>IF(ข้อมูลนร.2!D37="","",ข้อมูลนร.2!D37)</f>
        <v/>
      </c>
      <c r="C37" s="484" t="str">
        <f>IF(ข้อมูลนร.2!E37="","",ข้อมูลนร.2!E37)</f>
        <v/>
      </c>
      <c r="D37" s="708" t="str">
        <f>IF($D$2="","",ข้อมูลนร.2!G37)</f>
        <v/>
      </c>
      <c r="E37" s="709"/>
      <c r="F37" s="71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494" t="str">
        <f t="shared" si="4"/>
        <v/>
      </c>
      <c r="AE37" s="495" t="str">
        <f t="shared" si="5"/>
        <v/>
      </c>
      <c r="AF37" s="322"/>
      <c r="AG37" s="493" t="str">
        <f t="shared" si="6"/>
        <v/>
      </c>
      <c r="AH37" s="491" t="str">
        <f t="shared" si="7"/>
        <v/>
      </c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494" t="str">
        <f t="shared" si="8"/>
        <v/>
      </c>
      <c r="BG37" s="495" t="str">
        <f t="shared" si="9"/>
        <v/>
      </c>
      <c r="BH37" s="322"/>
      <c r="BI37" s="493" t="str">
        <f t="shared" si="10"/>
        <v/>
      </c>
      <c r="BJ37" s="491" t="str">
        <f t="shared" si="11"/>
        <v/>
      </c>
      <c r="BK37" s="492" t="str">
        <f t="shared" si="12"/>
        <v/>
      </c>
      <c r="BL37" s="490" t="str">
        <f t="shared" si="13"/>
        <v/>
      </c>
      <c r="BM37" s="493" t="str">
        <f t="shared" si="14"/>
        <v/>
      </c>
      <c r="BN37" s="491" t="str">
        <f t="shared" si="15"/>
        <v/>
      </c>
      <c r="BO37" s="492" t="str">
        <f t="shared" si="16"/>
        <v/>
      </c>
      <c r="BP37" s="490" t="str">
        <f t="shared" si="17"/>
        <v/>
      </c>
      <c r="BQ37" s="493" t="str">
        <f t="shared" si="18"/>
        <v/>
      </c>
      <c r="BR37" s="491" t="str">
        <f t="shared" si="19"/>
        <v/>
      </c>
      <c r="BS37" s="493" t="str">
        <f t="shared" si="20"/>
        <v/>
      </c>
      <c r="BT37" s="491" t="str">
        <f t="shared" si="21"/>
        <v/>
      </c>
    </row>
    <row r="38" spans="2:72" ht="18.95" customHeight="1">
      <c r="B38" s="484" t="str">
        <f>IF(ข้อมูลนร.2!D38="","",ข้อมูลนร.2!D38)</f>
        <v/>
      </c>
      <c r="C38" s="484" t="str">
        <f>IF(ข้อมูลนร.2!E38="","",ข้อมูลนร.2!E38)</f>
        <v/>
      </c>
      <c r="D38" s="708" t="str">
        <f>IF($D$2="","",ข้อมูลนร.2!G38)</f>
        <v/>
      </c>
      <c r="E38" s="709"/>
      <c r="F38" s="71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494" t="str">
        <f t="shared" si="4"/>
        <v/>
      </c>
      <c r="AE38" s="495" t="str">
        <f t="shared" si="5"/>
        <v/>
      </c>
      <c r="AF38" s="322"/>
      <c r="AG38" s="493" t="str">
        <f t="shared" si="6"/>
        <v/>
      </c>
      <c r="AH38" s="491" t="str">
        <f t="shared" si="7"/>
        <v/>
      </c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494" t="str">
        <f t="shared" si="8"/>
        <v/>
      </c>
      <c r="BG38" s="495" t="str">
        <f t="shared" si="9"/>
        <v/>
      </c>
      <c r="BH38" s="322"/>
      <c r="BI38" s="493" t="str">
        <f t="shared" si="10"/>
        <v/>
      </c>
      <c r="BJ38" s="491" t="str">
        <f t="shared" si="11"/>
        <v/>
      </c>
      <c r="BK38" s="492" t="str">
        <f t="shared" si="12"/>
        <v/>
      </c>
      <c r="BL38" s="490" t="str">
        <f t="shared" si="13"/>
        <v/>
      </c>
      <c r="BM38" s="493" t="str">
        <f t="shared" si="14"/>
        <v/>
      </c>
      <c r="BN38" s="491" t="str">
        <f t="shared" si="15"/>
        <v/>
      </c>
      <c r="BO38" s="492" t="str">
        <f t="shared" si="16"/>
        <v/>
      </c>
      <c r="BP38" s="490" t="str">
        <f t="shared" si="17"/>
        <v/>
      </c>
      <c r="BQ38" s="493" t="str">
        <f t="shared" si="18"/>
        <v/>
      </c>
      <c r="BR38" s="491" t="str">
        <f t="shared" si="19"/>
        <v/>
      </c>
      <c r="BS38" s="493" t="str">
        <f t="shared" si="20"/>
        <v/>
      </c>
      <c r="BT38" s="491" t="str">
        <f t="shared" si="21"/>
        <v/>
      </c>
    </row>
    <row r="39" spans="2:72" ht="18.95" customHeight="1">
      <c r="B39" s="484" t="str">
        <f>IF(ข้อมูลนร.2!D39="","",ข้อมูลนร.2!D39)</f>
        <v/>
      </c>
      <c r="C39" s="484" t="str">
        <f>IF(ข้อมูลนร.2!E39="","",ข้อมูลนร.2!E39)</f>
        <v/>
      </c>
      <c r="D39" s="708" t="str">
        <f>IF($D$2="","",ข้อมูลนร.2!G39)</f>
        <v/>
      </c>
      <c r="E39" s="709"/>
      <c r="F39" s="71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494" t="str">
        <f t="shared" si="4"/>
        <v/>
      </c>
      <c r="AE39" s="495" t="str">
        <f t="shared" si="5"/>
        <v/>
      </c>
      <c r="AF39" s="322"/>
      <c r="AG39" s="493" t="str">
        <f t="shared" si="6"/>
        <v/>
      </c>
      <c r="AH39" s="491" t="str">
        <f t="shared" si="7"/>
        <v/>
      </c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494" t="str">
        <f t="shared" si="8"/>
        <v/>
      </c>
      <c r="BG39" s="495" t="str">
        <f t="shared" si="9"/>
        <v/>
      </c>
      <c r="BH39" s="322"/>
      <c r="BI39" s="493" t="str">
        <f t="shared" si="10"/>
        <v/>
      </c>
      <c r="BJ39" s="491" t="str">
        <f t="shared" si="11"/>
        <v/>
      </c>
      <c r="BK39" s="492" t="str">
        <f t="shared" si="12"/>
        <v/>
      </c>
      <c r="BL39" s="490" t="str">
        <f t="shared" si="13"/>
        <v/>
      </c>
      <c r="BM39" s="493" t="str">
        <f t="shared" si="14"/>
        <v/>
      </c>
      <c r="BN39" s="491" t="str">
        <f t="shared" si="15"/>
        <v/>
      </c>
      <c r="BO39" s="492" t="str">
        <f t="shared" si="16"/>
        <v/>
      </c>
      <c r="BP39" s="490" t="str">
        <f t="shared" si="17"/>
        <v/>
      </c>
      <c r="BQ39" s="493" t="str">
        <f t="shared" si="18"/>
        <v/>
      </c>
      <c r="BR39" s="491" t="str">
        <f t="shared" si="19"/>
        <v/>
      </c>
      <c r="BS39" s="493" t="str">
        <f t="shared" si="20"/>
        <v/>
      </c>
      <c r="BT39" s="491" t="str">
        <f t="shared" si="21"/>
        <v/>
      </c>
    </row>
    <row r="40" spans="2:72" ht="18.95" customHeight="1">
      <c r="B40" s="484" t="str">
        <f>IF(ข้อมูลนร.2!D40="","",ข้อมูลนร.2!D40)</f>
        <v/>
      </c>
      <c r="C40" s="484" t="str">
        <f>IF(ข้อมูลนร.2!E40="","",ข้อมูลนร.2!E40)</f>
        <v/>
      </c>
      <c r="D40" s="708" t="str">
        <f>IF($D$2="","",ข้อมูลนร.2!G40)</f>
        <v/>
      </c>
      <c r="E40" s="709"/>
      <c r="F40" s="710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494" t="str">
        <f t="shared" si="4"/>
        <v/>
      </c>
      <c r="AE40" s="495" t="str">
        <f t="shared" si="5"/>
        <v/>
      </c>
      <c r="AF40" s="322"/>
      <c r="AG40" s="493" t="str">
        <f t="shared" si="6"/>
        <v/>
      </c>
      <c r="AH40" s="491" t="str">
        <f t="shared" si="7"/>
        <v/>
      </c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494" t="str">
        <f t="shared" si="8"/>
        <v/>
      </c>
      <c r="BG40" s="495" t="str">
        <f t="shared" si="9"/>
        <v/>
      </c>
      <c r="BH40" s="322"/>
      <c r="BI40" s="493" t="str">
        <f t="shared" si="10"/>
        <v/>
      </c>
      <c r="BJ40" s="491" t="str">
        <f t="shared" si="11"/>
        <v/>
      </c>
      <c r="BK40" s="492" t="str">
        <f t="shared" si="12"/>
        <v/>
      </c>
      <c r="BL40" s="490" t="str">
        <f t="shared" si="13"/>
        <v/>
      </c>
      <c r="BM40" s="493" t="str">
        <f t="shared" si="14"/>
        <v/>
      </c>
      <c r="BN40" s="491" t="str">
        <f t="shared" si="15"/>
        <v/>
      </c>
      <c r="BO40" s="492" t="str">
        <f t="shared" si="16"/>
        <v/>
      </c>
      <c r="BP40" s="490" t="str">
        <f t="shared" si="17"/>
        <v/>
      </c>
      <c r="BQ40" s="493" t="str">
        <f t="shared" si="18"/>
        <v/>
      </c>
      <c r="BR40" s="491" t="str">
        <f t="shared" si="19"/>
        <v/>
      </c>
      <c r="BS40" s="493" t="str">
        <f t="shared" si="20"/>
        <v/>
      </c>
      <c r="BT40" s="491" t="str">
        <f t="shared" si="21"/>
        <v/>
      </c>
    </row>
    <row r="41" spans="2:72" ht="18.95" customHeight="1">
      <c r="B41" s="484" t="str">
        <f>IF(ข้อมูลนร.2!D41="","",ข้อมูลนร.2!D41)</f>
        <v/>
      </c>
      <c r="C41" s="484" t="str">
        <f>IF(ข้อมูลนร.2!E41="","",ข้อมูลนร.2!E41)</f>
        <v/>
      </c>
      <c r="D41" s="708" t="str">
        <f>IF($D$2="","",ข้อมูลนร.2!G41)</f>
        <v/>
      </c>
      <c r="E41" s="709"/>
      <c r="F41" s="710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494" t="str">
        <f t="shared" si="4"/>
        <v/>
      </c>
      <c r="AE41" s="495" t="str">
        <f t="shared" si="5"/>
        <v/>
      </c>
      <c r="AF41" s="322"/>
      <c r="AG41" s="493" t="str">
        <f t="shared" si="6"/>
        <v/>
      </c>
      <c r="AH41" s="491" t="str">
        <f t="shared" si="7"/>
        <v/>
      </c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494" t="str">
        <f t="shared" si="8"/>
        <v/>
      </c>
      <c r="BG41" s="495" t="str">
        <f t="shared" si="9"/>
        <v/>
      </c>
      <c r="BH41" s="322"/>
      <c r="BI41" s="493" t="str">
        <f t="shared" si="10"/>
        <v/>
      </c>
      <c r="BJ41" s="491" t="str">
        <f t="shared" si="11"/>
        <v/>
      </c>
      <c r="BK41" s="492" t="str">
        <f t="shared" si="12"/>
        <v/>
      </c>
      <c r="BL41" s="490" t="str">
        <f t="shared" si="13"/>
        <v/>
      </c>
      <c r="BM41" s="493" t="str">
        <f t="shared" si="14"/>
        <v/>
      </c>
      <c r="BN41" s="491" t="str">
        <f t="shared" si="15"/>
        <v/>
      </c>
      <c r="BO41" s="492" t="str">
        <f t="shared" si="16"/>
        <v/>
      </c>
      <c r="BP41" s="490" t="str">
        <f t="shared" si="17"/>
        <v/>
      </c>
      <c r="BQ41" s="493" t="str">
        <f t="shared" si="18"/>
        <v/>
      </c>
      <c r="BR41" s="491" t="str">
        <f t="shared" si="19"/>
        <v/>
      </c>
      <c r="BS41" s="493" t="str">
        <f t="shared" si="20"/>
        <v/>
      </c>
      <c r="BT41" s="491" t="str">
        <f t="shared" si="21"/>
        <v/>
      </c>
    </row>
    <row r="42" spans="2:72" ht="8.25" customHeight="1">
      <c r="B42" s="310"/>
      <c r="C42" s="310"/>
      <c r="D42" s="311"/>
      <c r="E42" s="311"/>
      <c r="F42" s="311"/>
      <c r="G42" s="312"/>
      <c r="H42" s="314"/>
      <c r="I42" s="314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0"/>
      <c r="AE42" s="16"/>
      <c r="AF42" s="314"/>
      <c r="AG42" s="317"/>
      <c r="AH42" s="317"/>
      <c r="AI42" s="312"/>
      <c r="AJ42" s="314"/>
      <c r="AK42" s="314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0"/>
      <c r="BG42" s="16"/>
      <c r="BH42" s="314"/>
      <c r="BI42" s="317"/>
      <c r="BJ42" s="317"/>
      <c r="BK42" s="315"/>
      <c r="BL42" s="315"/>
      <c r="BM42" s="317"/>
      <c r="BN42" s="317"/>
      <c r="BO42" s="315"/>
      <c r="BP42" s="315"/>
      <c r="BQ42" s="317"/>
      <c r="BR42" s="317"/>
      <c r="BS42" s="318"/>
      <c r="BT42" s="317"/>
    </row>
  </sheetData>
  <sheetProtection algorithmName="SHA-512" hashValue="d02dTLVvP48ReArm2GwPcqBan2VjrXa0VQJoz7AqShgs/AE6xAPn+nc5HrGwQ/gqpPtwPDqZgC2210Lc6o2xkQ==" saltValue="0A1swQOXaIq8wNH3BJUpiw==" spinCount="100000" sheet="1" objects="1" scenarios="1" selectLockedCells="1"/>
  <mergeCells count="105">
    <mergeCell ref="AE2:AH2"/>
    <mergeCell ref="AD3:AD5"/>
    <mergeCell ref="AI3:AI5"/>
    <mergeCell ref="AJ3:AJ5"/>
    <mergeCell ref="AK3:AK5"/>
    <mergeCell ref="AV3:AV5"/>
    <mergeCell ref="BK2:BN2"/>
    <mergeCell ref="BO2:BR2"/>
    <mergeCell ref="BB3:BB5"/>
    <mergeCell ref="BC3:BC5"/>
    <mergeCell ref="AP3:AP5"/>
    <mergeCell ref="AQ3:AQ5"/>
    <mergeCell ref="BG2:BJ2"/>
    <mergeCell ref="AW3:AW5"/>
    <mergeCell ref="AX3:AX5"/>
    <mergeCell ref="AY3:AY5"/>
    <mergeCell ref="AZ3:AZ5"/>
    <mergeCell ref="BC2:BF2"/>
    <mergeCell ref="BL3:BL4"/>
    <mergeCell ref="BP3:BP4"/>
    <mergeCell ref="BH3:BH4"/>
    <mergeCell ref="AS2:BB2"/>
    <mergeCell ref="P3:P5"/>
    <mergeCell ref="Q3:Q5"/>
    <mergeCell ref="R3:R5"/>
    <mergeCell ref="Z3:Z5"/>
    <mergeCell ref="AA3:AA5"/>
    <mergeCell ref="AC3:AC5"/>
    <mergeCell ref="AM3:AM5"/>
    <mergeCell ref="BF3:BF5"/>
    <mergeCell ref="AF3:AF4"/>
    <mergeCell ref="BD3:BD5"/>
    <mergeCell ref="BE3:BE5"/>
    <mergeCell ref="AT3:AT5"/>
    <mergeCell ref="AU3:AU5"/>
    <mergeCell ref="BA3:BA5"/>
    <mergeCell ref="AL3:AL5"/>
    <mergeCell ref="AR3:AR5"/>
    <mergeCell ref="AS3:AS5"/>
    <mergeCell ref="AN3:AN5"/>
    <mergeCell ref="AO3:AO5"/>
    <mergeCell ref="AB3:AB5"/>
    <mergeCell ref="T3:T5"/>
    <mergeCell ref="U3:U5"/>
    <mergeCell ref="V3:V5"/>
    <mergeCell ref="D37:F37"/>
    <mergeCell ref="D40:F40"/>
    <mergeCell ref="D36:F36"/>
    <mergeCell ref="D29:F29"/>
    <mergeCell ref="D34:F34"/>
    <mergeCell ref="D35:F35"/>
    <mergeCell ref="D31:F31"/>
    <mergeCell ref="D32:F32"/>
    <mergeCell ref="D33:F33"/>
    <mergeCell ref="D30:F30"/>
    <mergeCell ref="D38:F38"/>
    <mergeCell ref="D39:F39"/>
    <mergeCell ref="G2:P2"/>
    <mergeCell ref="Q2:Z2"/>
    <mergeCell ref="AA2:AD2"/>
    <mergeCell ref="AI2:AR2"/>
    <mergeCell ref="D27:F27"/>
    <mergeCell ref="D22:F22"/>
    <mergeCell ref="D23:F23"/>
    <mergeCell ref="D28:F28"/>
    <mergeCell ref="D18:F18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9:F19"/>
    <mergeCell ref="D20:F20"/>
    <mergeCell ref="D21:F21"/>
    <mergeCell ref="O3:O5"/>
    <mergeCell ref="D41:F41"/>
    <mergeCell ref="BS2:BT2"/>
    <mergeCell ref="B3:C3"/>
    <mergeCell ref="D3:F3"/>
    <mergeCell ref="G3:G5"/>
    <mergeCell ref="H3:H5"/>
    <mergeCell ref="I3:I5"/>
    <mergeCell ref="J3:J5"/>
    <mergeCell ref="K3:K5"/>
    <mergeCell ref="L3:L5"/>
    <mergeCell ref="M3:M5"/>
    <mergeCell ref="B2:C2"/>
    <mergeCell ref="E2:F2"/>
    <mergeCell ref="B4:B6"/>
    <mergeCell ref="C4:C6"/>
    <mergeCell ref="D4:F6"/>
    <mergeCell ref="N3:N5"/>
    <mergeCell ref="S3:S5"/>
    <mergeCell ref="Y3:Y5"/>
    <mergeCell ref="W3:W5"/>
    <mergeCell ref="X3:X5"/>
    <mergeCell ref="D24:F24"/>
    <mergeCell ref="D25:F25"/>
    <mergeCell ref="D26:F26"/>
  </mergeCells>
  <pageMargins left="0.39370078740157483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C1467"/>
  </sheetPr>
  <dimension ref="B1:V45"/>
  <sheetViews>
    <sheetView showGridLines="0" showRowColHeaders="0" zoomScaleNormal="100" workbookViewId="0">
      <selection activeCell="I11" sqref="I11"/>
    </sheetView>
  </sheetViews>
  <sheetFormatPr defaultRowHeight="18.75"/>
  <cols>
    <col min="1" max="1" width="26.75" style="77" customWidth="1"/>
    <col min="2" max="3" width="4.625" style="77" customWidth="1"/>
    <col min="4" max="4" width="5" style="77" customWidth="1"/>
    <col min="5" max="5" width="9" style="77"/>
    <col min="6" max="6" width="13.25" style="77" customWidth="1"/>
    <col min="7" max="11" width="8.25" style="78" customWidth="1"/>
    <col min="12" max="12" width="7.5" style="79" customWidth="1"/>
    <col min="13" max="13" width="8.375" style="79" customWidth="1"/>
    <col min="14" max="14" width="6.5" style="79" customWidth="1"/>
    <col min="15" max="15" width="5" style="79" customWidth="1"/>
    <col min="16" max="16" width="5" style="77" customWidth="1"/>
    <col min="17" max="17" width="4.625" style="77" hidden="1" customWidth="1"/>
    <col min="18" max="18" width="4.875" style="79" hidden="1" customWidth="1"/>
    <col min="19" max="21" width="4.625" style="79" hidden="1" customWidth="1"/>
    <col min="22" max="22" width="9" style="77" customWidth="1"/>
    <col min="23" max="16384" width="9" style="77"/>
  </cols>
  <sheetData>
    <row r="1" spans="2:22">
      <c r="B1" s="119"/>
      <c r="C1" s="119"/>
      <c r="D1" s="119"/>
      <c r="E1" s="119"/>
      <c r="F1" s="119"/>
      <c r="G1" s="120"/>
      <c r="H1" s="120"/>
      <c r="I1" s="120"/>
      <c r="J1" s="120"/>
      <c r="K1" s="120"/>
      <c r="L1" s="121"/>
      <c r="M1" s="121"/>
      <c r="N1" s="121"/>
      <c r="O1" s="121"/>
      <c r="P1" s="119"/>
    </row>
    <row r="2" spans="2:22" ht="20.100000000000001" customHeight="1">
      <c r="B2" s="119"/>
      <c r="C2" s="112"/>
      <c r="D2" s="112"/>
      <c r="E2" s="112"/>
      <c r="F2" s="112"/>
      <c r="G2" s="113"/>
      <c r="H2" s="113"/>
      <c r="I2" s="113"/>
      <c r="J2" s="113"/>
      <c r="K2" s="113"/>
      <c r="L2" s="114"/>
      <c r="M2" s="114"/>
      <c r="N2" s="114"/>
      <c r="O2" s="126"/>
      <c r="P2" s="119"/>
    </row>
    <row r="3" spans="2:22" ht="21">
      <c r="B3" s="119"/>
      <c r="C3" s="112"/>
      <c r="D3" s="742" t="s">
        <v>310</v>
      </c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115"/>
      <c r="P3" s="119"/>
    </row>
    <row r="4" spans="2:22" ht="21">
      <c r="B4" s="119"/>
      <c r="C4" s="112"/>
      <c r="D4" s="742" t="str">
        <f>"ชั้น"&amp;ข้อมูลพื้นฐาน!T6 &amp;"      "&amp;  " ปีการศึกษา  "    &amp;ข้อมูลพื้นฐาน!T5</f>
        <v>ชั้นประถมศึกษาปีที่  2       ปีการศึกษา  2566</v>
      </c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115"/>
      <c r="P4" s="119"/>
    </row>
    <row r="5" spans="2:22" ht="15.75" customHeight="1">
      <c r="B5" s="119"/>
      <c r="C5" s="112"/>
      <c r="D5" s="112"/>
      <c r="E5" s="112"/>
      <c r="F5" s="112"/>
      <c r="G5" s="113"/>
      <c r="H5" s="113"/>
      <c r="I5" s="113"/>
      <c r="J5" s="113"/>
      <c r="K5" s="113"/>
      <c r="L5" s="114"/>
      <c r="M5" s="114"/>
      <c r="N5" s="114"/>
      <c r="O5" s="114"/>
      <c r="P5" s="119"/>
    </row>
    <row r="6" spans="2:22" ht="32.25" customHeight="1">
      <c r="B6" s="119"/>
      <c r="C6" s="112"/>
      <c r="D6" s="722" t="s">
        <v>32</v>
      </c>
      <c r="E6" s="729" t="s">
        <v>34</v>
      </c>
      <c r="F6" s="725"/>
      <c r="G6" s="714" t="s">
        <v>193</v>
      </c>
      <c r="H6" s="715"/>
      <c r="I6" s="715"/>
      <c r="J6" s="715"/>
      <c r="K6" s="715"/>
      <c r="L6" s="740" t="s">
        <v>90</v>
      </c>
      <c r="M6" s="739" t="s">
        <v>10</v>
      </c>
      <c r="N6" s="737" t="s">
        <v>41</v>
      </c>
      <c r="O6" s="116"/>
      <c r="P6" s="119"/>
    </row>
    <row r="7" spans="2:22" ht="21.75" customHeight="1">
      <c r="B7" s="119"/>
      <c r="C7" s="112"/>
      <c r="D7" s="723"/>
      <c r="E7" s="730"/>
      <c r="F7" s="731"/>
      <c r="G7" s="714" t="s">
        <v>91</v>
      </c>
      <c r="H7" s="716"/>
      <c r="I7" s="699" t="s">
        <v>192</v>
      </c>
      <c r="J7" s="699"/>
      <c r="K7" s="496" t="s">
        <v>92</v>
      </c>
      <c r="L7" s="741"/>
      <c r="M7" s="739"/>
      <c r="N7" s="738"/>
      <c r="O7" s="116"/>
      <c r="P7" s="119"/>
    </row>
    <row r="8" spans="2:22" ht="21.75" customHeight="1">
      <c r="B8" s="119"/>
      <c r="C8" s="112"/>
      <c r="D8" s="724"/>
      <c r="E8" s="730"/>
      <c r="F8" s="731"/>
      <c r="G8" s="496" t="s">
        <v>93</v>
      </c>
      <c r="H8" s="496" t="s">
        <v>94</v>
      </c>
      <c r="I8" s="496" t="s">
        <v>95</v>
      </c>
      <c r="J8" s="496" t="s">
        <v>96</v>
      </c>
      <c r="K8" s="496" t="s">
        <v>97</v>
      </c>
      <c r="L8" s="741"/>
      <c r="M8" s="739"/>
      <c r="N8" s="738"/>
      <c r="O8" s="116"/>
      <c r="P8" s="119"/>
    </row>
    <row r="9" spans="2:22" ht="18" customHeight="1">
      <c r="B9" s="119"/>
      <c r="C9" s="112"/>
      <c r="D9" s="484" t="str">
        <f>IF(ข้อมูลนร.2!D7="","",ข้อมูลนร.2!D7)</f>
        <v>1</v>
      </c>
      <c r="E9" s="708" t="str">
        <f>IF(ข้อมูลนร.2!G7="","",ข้อมูลนร.2!G7)</f>
        <v>เด็กชายภูผา  ดอทคอม</v>
      </c>
      <c r="F9" s="709"/>
      <c r="G9" s="319">
        <v>3</v>
      </c>
      <c r="H9" s="319">
        <v>2</v>
      </c>
      <c r="I9" s="319">
        <v>3</v>
      </c>
      <c r="J9" s="319">
        <v>1</v>
      </c>
      <c r="K9" s="319">
        <v>3</v>
      </c>
      <c r="L9" s="496" t="str">
        <f>IF(R9="","",IF(R9&gt;=2.5,"3",IF(R9&gt;=1.5,"2",IF(R9&gt;=1,"1","0"))))</f>
        <v>3</v>
      </c>
      <c r="M9" s="515" t="str">
        <f>IF(L9="","",IF(R9&gt;=2.5,"ดีเยี่ยม",IF(R9&gt;=1.5,"ดี",IF(R9&gt;=1,"ผ่าน","ไม่ผ่าน"))))</f>
        <v>ดีเยี่ยม</v>
      </c>
      <c r="N9" s="515"/>
      <c r="O9" s="117"/>
      <c r="P9" s="123"/>
      <c r="R9" s="79">
        <f>IF(AVERAGE(S9:U9)=0,"",AVERAGE(S9:U9))</f>
        <v>2.5</v>
      </c>
      <c r="S9" s="79">
        <f>IF(G9="","",AVERAGE(G9:H9))</f>
        <v>2.5</v>
      </c>
      <c r="T9" s="79">
        <f>IF(I9="","",AVERAGE(I9:J9))</f>
        <v>2</v>
      </c>
      <c r="U9" s="79">
        <f>IF(K9="","",K9)</f>
        <v>3</v>
      </c>
      <c r="V9" s="395"/>
    </row>
    <row r="10" spans="2:22" ht="18" customHeight="1">
      <c r="B10" s="119"/>
      <c r="C10" s="112"/>
      <c r="D10" s="484" t="str">
        <f>IF(ข้อมูลนร.2!D8="","",ข้อมูลนร.2!D8)</f>
        <v>2</v>
      </c>
      <c r="E10" s="708" t="str">
        <f>IF(ข้อมูลนร.2!G8="","",ข้อมูลนร.2!G8)</f>
        <v>เด็กชายดำ  ดอทคอม</v>
      </c>
      <c r="F10" s="709"/>
      <c r="G10" s="319">
        <v>3</v>
      </c>
      <c r="H10" s="319">
        <v>3</v>
      </c>
      <c r="I10" s="319">
        <v>3</v>
      </c>
      <c r="J10" s="319">
        <v>2</v>
      </c>
      <c r="K10" s="319">
        <v>1</v>
      </c>
      <c r="L10" s="520" t="str">
        <f t="shared" ref="L10:L43" si="0">IF(R10="","",IF(R10&gt;=2.5,"3",IF(R10&gt;=1.5,"2",IF(R10&gt;=1,"1","0"))))</f>
        <v>2</v>
      </c>
      <c r="M10" s="515" t="str">
        <f t="shared" ref="M10:M43" si="1">IF(L10="","",IF(R10&gt;=2.5,"ดีเยี่ยม",IF(R10&gt;=1.5,"ดี",IF(R10&gt;=1,"ผ่าน","ไม่ผ่าน"))))</f>
        <v>ดี</v>
      </c>
      <c r="N10" s="515"/>
      <c r="O10" s="117"/>
      <c r="P10" s="122"/>
      <c r="R10" s="79">
        <f t="shared" ref="R10:R43" si="2">IF(AVERAGE(S10:U10)=0,"",AVERAGE(S10:U10))</f>
        <v>2.1666666666666665</v>
      </c>
      <c r="S10" s="79">
        <f t="shared" ref="S10:S43" si="3">IF(G10="","",AVERAGE(G10:H10))</f>
        <v>3</v>
      </c>
      <c r="T10" s="79">
        <f t="shared" ref="T10:T43" si="4">IF(I10="","",AVERAGE(I10:J10))</f>
        <v>2.5</v>
      </c>
      <c r="U10" s="79">
        <f t="shared" ref="U10:U39" si="5">K10</f>
        <v>1</v>
      </c>
    </row>
    <row r="11" spans="2:22" ht="18" customHeight="1">
      <c r="B11" s="119"/>
      <c r="C11" s="112"/>
      <c r="D11" s="484" t="str">
        <f>IF(ข้อมูลนร.2!D9="","",ข้อมูลนร.2!D9)</f>
        <v>3</v>
      </c>
      <c r="E11" s="708" t="str">
        <f>IF(ข้อมูลนร.2!G9="","",ข้อมูลนร.2!G9)</f>
        <v>เด็กหญิงแดง  ดอทคอม</v>
      </c>
      <c r="F11" s="709"/>
      <c r="G11" s="319">
        <v>3</v>
      </c>
      <c r="H11" s="319">
        <v>3</v>
      </c>
      <c r="I11" s="319">
        <v>2</v>
      </c>
      <c r="J11" s="319">
        <v>3</v>
      </c>
      <c r="K11" s="319">
        <v>2</v>
      </c>
      <c r="L11" s="520" t="str">
        <f t="shared" si="0"/>
        <v>3</v>
      </c>
      <c r="M11" s="515" t="str">
        <f t="shared" si="1"/>
        <v>ดีเยี่ยม</v>
      </c>
      <c r="N11" s="515"/>
      <c r="O11" s="117"/>
      <c r="P11" s="119"/>
      <c r="R11" s="79">
        <f t="shared" si="2"/>
        <v>2.5</v>
      </c>
      <c r="S11" s="79">
        <f t="shared" si="3"/>
        <v>3</v>
      </c>
      <c r="T11" s="79">
        <f t="shared" si="4"/>
        <v>2.5</v>
      </c>
      <c r="U11" s="79">
        <f t="shared" si="5"/>
        <v>2</v>
      </c>
    </row>
    <row r="12" spans="2:22" ht="18" customHeight="1">
      <c r="B12" s="119"/>
      <c r="C12" s="112"/>
      <c r="D12" s="484" t="str">
        <f>IF(ข้อมูลนร.2!D10="","",ข้อมูลนร.2!D10)</f>
        <v>4</v>
      </c>
      <c r="E12" s="708" t="str">
        <f>IF(ข้อมูลนร.2!G10="","",ข้อมูลนร.2!G10)</f>
        <v>เด็กหญิงแดง  ดอทคอม</v>
      </c>
      <c r="F12" s="709"/>
      <c r="G12" s="319"/>
      <c r="H12" s="319"/>
      <c r="I12" s="319"/>
      <c r="J12" s="319"/>
      <c r="K12" s="319"/>
      <c r="L12" s="520" t="str">
        <f t="shared" si="0"/>
        <v/>
      </c>
      <c r="M12" s="515" t="str">
        <f t="shared" si="1"/>
        <v/>
      </c>
      <c r="N12" s="515"/>
      <c r="O12" s="117"/>
      <c r="P12" s="119"/>
      <c r="R12" s="79" t="str">
        <f t="shared" si="2"/>
        <v/>
      </c>
      <c r="S12" s="79" t="str">
        <f t="shared" si="3"/>
        <v/>
      </c>
      <c r="T12" s="79" t="str">
        <f t="shared" si="4"/>
        <v/>
      </c>
      <c r="U12" s="79">
        <f t="shared" si="5"/>
        <v>0</v>
      </c>
    </row>
    <row r="13" spans="2:22" ht="18" customHeight="1">
      <c r="B13" s="119"/>
      <c r="C13" s="112"/>
      <c r="D13" s="484" t="str">
        <f>IF(ข้อมูลนร.2!D11="","",ข้อมูลนร.2!D11)</f>
        <v/>
      </c>
      <c r="E13" s="708" t="str">
        <f>IF(ข้อมูลนร.2!G11="","",ข้อมูลนร.2!G11)</f>
        <v/>
      </c>
      <c r="F13" s="709"/>
      <c r="G13" s="319"/>
      <c r="H13" s="319"/>
      <c r="I13" s="319"/>
      <c r="J13" s="319"/>
      <c r="K13" s="319"/>
      <c r="L13" s="520" t="str">
        <f t="shared" si="0"/>
        <v/>
      </c>
      <c r="M13" s="515" t="str">
        <f t="shared" si="1"/>
        <v/>
      </c>
      <c r="N13" s="515"/>
      <c r="O13" s="117"/>
      <c r="P13" s="119"/>
      <c r="R13" s="79" t="str">
        <f t="shared" si="2"/>
        <v/>
      </c>
      <c r="S13" s="79" t="str">
        <f t="shared" si="3"/>
        <v/>
      </c>
      <c r="T13" s="79" t="str">
        <f t="shared" si="4"/>
        <v/>
      </c>
      <c r="U13" s="79">
        <f t="shared" si="5"/>
        <v>0</v>
      </c>
    </row>
    <row r="14" spans="2:22" ht="18" customHeight="1">
      <c r="B14" s="119"/>
      <c r="C14" s="112"/>
      <c r="D14" s="484" t="str">
        <f>IF(ข้อมูลนร.2!D12="","",ข้อมูลนร.2!D12)</f>
        <v/>
      </c>
      <c r="E14" s="708" t="str">
        <f>IF(ข้อมูลนร.2!G12="","",ข้อมูลนร.2!G12)</f>
        <v/>
      </c>
      <c r="F14" s="709"/>
      <c r="G14" s="319"/>
      <c r="H14" s="319"/>
      <c r="I14" s="319"/>
      <c r="J14" s="319"/>
      <c r="K14" s="319"/>
      <c r="L14" s="520" t="str">
        <f t="shared" si="0"/>
        <v/>
      </c>
      <c r="M14" s="515" t="str">
        <f t="shared" si="1"/>
        <v/>
      </c>
      <c r="N14" s="515"/>
      <c r="O14" s="117"/>
      <c r="P14" s="119"/>
      <c r="R14" s="79" t="str">
        <f t="shared" si="2"/>
        <v/>
      </c>
      <c r="S14" s="79" t="str">
        <f t="shared" si="3"/>
        <v/>
      </c>
      <c r="T14" s="79" t="str">
        <f t="shared" si="4"/>
        <v/>
      </c>
      <c r="U14" s="79">
        <f t="shared" si="5"/>
        <v>0</v>
      </c>
    </row>
    <row r="15" spans="2:22" ht="18" customHeight="1">
      <c r="B15" s="119"/>
      <c r="C15" s="112"/>
      <c r="D15" s="484" t="str">
        <f>IF(ข้อมูลนร.2!D13="","",ข้อมูลนร.2!D13)</f>
        <v/>
      </c>
      <c r="E15" s="708" t="str">
        <f>IF(ข้อมูลนร.2!G13="","",ข้อมูลนร.2!G13)</f>
        <v/>
      </c>
      <c r="F15" s="709"/>
      <c r="G15" s="319"/>
      <c r="H15" s="319"/>
      <c r="I15" s="319"/>
      <c r="J15" s="319"/>
      <c r="K15" s="319"/>
      <c r="L15" s="520" t="str">
        <f t="shared" si="0"/>
        <v/>
      </c>
      <c r="M15" s="515" t="str">
        <f t="shared" si="1"/>
        <v/>
      </c>
      <c r="N15" s="515"/>
      <c r="O15" s="117"/>
      <c r="P15" s="119"/>
      <c r="R15" s="79" t="str">
        <f t="shared" si="2"/>
        <v/>
      </c>
      <c r="S15" s="79" t="str">
        <f t="shared" si="3"/>
        <v/>
      </c>
      <c r="T15" s="79" t="str">
        <f t="shared" si="4"/>
        <v/>
      </c>
      <c r="U15" s="79">
        <f t="shared" si="5"/>
        <v>0</v>
      </c>
    </row>
    <row r="16" spans="2:22" ht="18" customHeight="1">
      <c r="B16" s="119"/>
      <c r="C16" s="112"/>
      <c r="D16" s="484" t="str">
        <f>IF(ข้อมูลนร.2!D14="","",ข้อมูลนร.2!D14)</f>
        <v/>
      </c>
      <c r="E16" s="708" t="str">
        <f>IF(ข้อมูลนร.2!G14="","",ข้อมูลนร.2!G14)</f>
        <v/>
      </c>
      <c r="F16" s="709"/>
      <c r="G16" s="319"/>
      <c r="H16" s="319"/>
      <c r="I16" s="319"/>
      <c r="J16" s="319"/>
      <c r="K16" s="319"/>
      <c r="L16" s="520" t="str">
        <f t="shared" si="0"/>
        <v/>
      </c>
      <c r="M16" s="515" t="str">
        <f t="shared" si="1"/>
        <v/>
      </c>
      <c r="N16" s="515"/>
      <c r="O16" s="117"/>
      <c r="P16" s="119"/>
      <c r="R16" s="79" t="str">
        <f t="shared" si="2"/>
        <v/>
      </c>
      <c r="S16" s="79" t="str">
        <f t="shared" si="3"/>
        <v/>
      </c>
      <c r="T16" s="79" t="str">
        <f t="shared" si="4"/>
        <v/>
      </c>
      <c r="U16" s="79">
        <f t="shared" si="5"/>
        <v>0</v>
      </c>
    </row>
    <row r="17" spans="2:21" ht="18" customHeight="1">
      <c r="B17" s="119"/>
      <c r="C17" s="112"/>
      <c r="D17" s="484" t="str">
        <f>IF(ข้อมูลนร.2!D15="","",ข้อมูลนร.2!D15)</f>
        <v/>
      </c>
      <c r="E17" s="708" t="str">
        <f>IF(ข้อมูลนร.2!G15="","",ข้อมูลนร.2!G15)</f>
        <v/>
      </c>
      <c r="F17" s="709"/>
      <c r="G17" s="319"/>
      <c r="H17" s="319"/>
      <c r="I17" s="319"/>
      <c r="J17" s="319"/>
      <c r="K17" s="319"/>
      <c r="L17" s="520" t="str">
        <f t="shared" si="0"/>
        <v/>
      </c>
      <c r="M17" s="515" t="str">
        <f t="shared" si="1"/>
        <v/>
      </c>
      <c r="N17" s="515"/>
      <c r="O17" s="117"/>
      <c r="P17" s="119"/>
      <c r="R17" s="79" t="str">
        <f t="shared" si="2"/>
        <v/>
      </c>
      <c r="S17" s="79" t="str">
        <f t="shared" si="3"/>
        <v/>
      </c>
      <c r="T17" s="79" t="str">
        <f t="shared" si="4"/>
        <v/>
      </c>
      <c r="U17" s="79">
        <f t="shared" si="5"/>
        <v>0</v>
      </c>
    </row>
    <row r="18" spans="2:21" ht="18" customHeight="1">
      <c r="B18" s="119"/>
      <c r="C18" s="112"/>
      <c r="D18" s="484" t="str">
        <f>IF(ข้อมูลนร.2!D16="","",ข้อมูลนร.2!D16)</f>
        <v/>
      </c>
      <c r="E18" s="708" t="str">
        <f>IF(ข้อมูลนร.2!G16="","",ข้อมูลนร.2!G16)</f>
        <v/>
      </c>
      <c r="F18" s="709"/>
      <c r="G18" s="319"/>
      <c r="H18" s="319"/>
      <c r="I18" s="319"/>
      <c r="J18" s="319"/>
      <c r="K18" s="319"/>
      <c r="L18" s="520" t="str">
        <f t="shared" si="0"/>
        <v/>
      </c>
      <c r="M18" s="515" t="str">
        <f t="shared" si="1"/>
        <v/>
      </c>
      <c r="N18" s="515"/>
      <c r="O18" s="117"/>
      <c r="P18" s="119"/>
      <c r="R18" s="79" t="str">
        <f t="shared" si="2"/>
        <v/>
      </c>
      <c r="S18" s="79" t="str">
        <f t="shared" si="3"/>
        <v/>
      </c>
      <c r="T18" s="79" t="str">
        <f t="shared" si="4"/>
        <v/>
      </c>
      <c r="U18" s="79">
        <f t="shared" si="5"/>
        <v>0</v>
      </c>
    </row>
    <row r="19" spans="2:21" ht="18" customHeight="1">
      <c r="B19" s="119"/>
      <c r="C19" s="112"/>
      <c r="D19" s="484" t="str">
        <f>IF(ข้อมูลนร.2!D17="","",ข้อมูลนร.2!D17)</f>
        <v/>
      </c>
      <c r="E19" s="708" t="str">
        <f>IF(ข้อมูลนร.2!G17="","",ข้อมูลนร.2!G17)</f>
        <v/>
      </c>
      <c r="F19" s="709"/>
      <c r="G19" s="319"/>
      <c r="H19" s="319"/>
      <c r="I19" s="319"/>
      <c r="J19" s="319"/>
      <c r="K19" s="319"/>
      <c r="L19" s="520" t="str">
        <f t="shared" si="0"/>
        <v/>
      </c>
      <c r="M19" s="515" t="str">
        <f t="shared" si="1"/>
        <v/>
      </c>
      <c r="N19" s="515"/>
      <c r="O19" s="117"/>
      <c r="P19" s="119"/>
      <c r="R19" s="79" t="str">
        <f t="shared" si="2"/>
        <v/>
      </c>
      <c r="S19" s="79" t="str">
        <f t="shared" si="3"/>
        <v/>
      </c>
      <c r="T19" s="79" t="str">
        <f t="shared" si="4"/>
        <v/>
      </c>
      <c r="U19" s="79">
        <f t="shared" si="5"/>
        <v>0</v>
      </c>
    </row>
    <row r="20" spans="2:21" ht="18" customHeight="1">
      <c r="B20" s="119"/>
      <c r="C20" s="112"/>
      <c r="D20" s="484" t="str">
        <f>IF(ข้อมูลนร.2!D18="","",ข้อมูลนร.2!D18)</f>
        <v/>
      </c>
      <c r="E20" s="708" t="str">
        <f>IF(ข้อมูลนร.2!G18="","",ข้อมูลนร.2!G18)</f>
        <v/>
      </c>
      <c r="F20" s="709"/>
      <c r="G20" s="319"/>
      <c r="H20" s="319"/>
      <c r="I20" s="319"/>
      <c r="J20" s="319"/>
      <c r="K20" s="319"/>
      <c r="L20" s="520" t="str">
        <f t="shared" si="0"/>
        <v/>
      </c>
      <c r="M20" s="515" t="str">
        <f t="shared" si="1"/>
        <v/>
      </c>
      <c r="N20" s="515"/>
      <c r="O20" s="117"/>
      <c r="P20" s="119"/>
      <c r="R20" s="79" t="str">
        <f t="shared" si="2"/>
        <v/>
      </c>
      <c r="S20" s="79" t="str">
        <f t="shared" si="3"/>
        <v/>
      </c>
      <c r="T20" s="79" t="str">
        <f t="shared" si="4"/>
        <v/>
      </c>
      <c r="U20" s="79">
        <f t="shared" si="5"/>
        <v>0</v>
      </c>
    </row>
    <row r="21" spans="2:21" ht="18" customHeight="1">
      <c r="B21" s="119"/>
      <c r="C21" s="112"/>
      <c r="D21" s="484" t="str">
        <f>IF(ข้อมูลนร.2!D19="","",ข้อมูลนร.2!D19)</f>
        <v/>
      </c>
      <c r="E21" s="708" t="str">
        <f>IF(ข้อมูลนร.2!G19="","",ข้อมูลนร.2!G19)</f>
        <v/>
      </c>
      <c r="F21" s="709"/>
      <c r="G21" s="319"/>
      <c r="H21" s="319"/>
      <c r="I21" s="319"/>
      <c r="J21" s="319"/>
      <c r="K21" s="319"/>
      <c r="L21" s="520" t="str">
        <f t="shared" si="0"/>
        <v/>
      </c>
      <c r="M21" s="515" t="str">
        <f t="shared" si="1"/>
        <v/>
      </c>
      <c r="N21" s="515"/>
      <c r="O21" s="117"/>
      <c r="P21" s="119"/>
      <c r="R21" s="79" t="str">
        <f t="shared" si="2"/>
        <v/>
      </c>
      <c r="S21" s="79" t="str">
        <f t="shared" si="3"/>
        <v/>
      </c>
      <c r="T21" s="79" t="str">
        <f t="shared" si="4"/>
        <v/>
      </c>
      <c r="U21" s="79">
        <f t="shared" si="5"/>
        <v>0</v>
      </c>
    </row>
    <row r="22" spans="2:21" ht="18" customHeight="1">
      <c r="B22" s="119"/>
      <c r="C22" s="112"/>
      <c r="D22" s="484" t="str">
        <f>IF(ข้อมูลนร.2!D20="","",ข้อมูลนร.2!D20)</f>
        <v/>
      </c>
      <c r="E22" s="708" t="str">
        <f>IF(ข้อมูลนร.2!G20="","",ข้อมูลนร.2!G20)</f>
        <v/>
      </c>
      <c r="F22" s="709"/>
      <c r="G22" s="319"/>
      <c r="H22" s="319"/>
      <c r="I22" s="319"/>
      <c r="J22" s="319"/>
      <c r="K22" s="319"/>
      <c r="L22" s="520" t="str">
        <f t="shared" si="0"/>
        <v/>
      </c>
      <c r="M22" s="515" t="str">
        <f t="shared" si="1"/>
        <v/>
      </c>
      <c r="N22" s="515"/>
      <c r="O22" s="117"/>
      <c r="P22" s="119"/>
      <c r="R22" s="79" t="str">
        <f t="shared" si="2"/>
        <v/>
      </c>
      <c r="S22" s="79" t="str">
        <f t="shared" si="3"/>
        <v/>
      </c>
      <c r="T22" s="79" t="str">
        <f t="shared" si="4"/>
        <v/>
      </c>
      <c r="U22" s="79">
        <f t="shared" si="5"/>
        <v>0</v>
      </c>
    </row>
    <row r="23" spans="2:21" ht="18" customHeight="1">
      <c r="B23" s="119"/>
      <c r="C23" s="112"/>
      <c r="D23" s="484" t="str">
        <f>IF(ข้อมูลนร.2!D21="","",ข้อมูลนร.2!D21)</f>
        <v/>
      </c>
      <c r="E23" s="708" t="str">
        <f>IF(ข้อมูลนร.2!G21="","",ข้อมูลนร.2!G21)</f>
        <v/>
      </c>
      <c r="F23" s="709"/>
      <c r="G23" s="319"/>
      <c r="H23" s="319"/>
      <c r="I23" s="319"/>
      <c r="J23" s="319"/>
      <c r="K23" s="319"/>
      <c r="L23" s="520" t="str">
        <f t="shared" si="0"/>
        <v/>
      </c>
      <c r="M23" s="515" t="str">
        <f t="shared" si="1"/>
        <v/>
      </c>
      <c r="N23" s="515"/>
      <c r="O23" s="117"/>
      <c r="P23" s="119"/>
      <c r="R23" s="79" t="str">
        <f t="shared" si="2"/>
        <v/>
      </c>
      <c r="S23" s="79" t="str">
        <f t="shared" si="3"/>
        <v/>
      </c>
      <c r="T23" s="79" t="str">
        <f t="shared" si="4"/>
        <v/>
      </c>
      <c r="U23" s="79">
        <f t="shared" si="5"/>
        <v>0</v>
      </c>
    </row>
    <row r="24" spans="2:21" ht="18" customHeight="1">
      <c r="B24" s="119"/>
      <c r="C24" s="112"/>
      <c r="D24" s="484" t="str">
        <f>IF(ข้อมูลนร.2!D22="","",ข้อมูลนร.2!D22)</f>
        <v/>
      </c>
      <c r="E24" s="708" t="str">
        <f>IF(ข้อมูลนร.2!G22="","",ข้อมูลนร.2!G22)</f>
        <v/>
      </c>
      <c r="F24" s="709"/>
      <c r="G24" s="319"/>
      <c r="H24" s="319"/>
      <c r="I24" s="319"/>
      <c r="J24" s="319"/>
      <c r="K24" s="319"/>
      <c r="L24" s="520" t="str">
        <f t="shared" si="0"/>
        <v/>
      </c>
      <c r="M24" s="515" t="str">
        <f t="shared" si="1"/>
        <v/>
      </c>
      <c r="N24" s="515"/>
      <c r="O24" s="117"/>
      <c r="P24" s="119"/>
      <c r="R24" s="79" t="str">
        <f t="shared" si="2"/>
        <v/>
      </c>
      <c r="S24" s="79" t="str">
        <f t="shared" si="3"/>
        <v/>
      </c>
      <c r="T24" s="79" t="str">
        <f t="shared" si="4"/>
        <v/>
      </c>
      <c r="U24" s="79">
        <f t="shared" si="5"/>
        <v>0</v>
      </c>
    </row>
    <row r="25" spans="2:21" ht="18" customHeight="1">
      <c r="B25" s="119"/>
      <c r="C25" s="112"/>
      <c r="D25" s="484" t="str">
        <f>IF(ข้อมูลนร.2!D23="","",ข้อมูลนร.2!D23)</f>
        <v/>
      </c>
      <c r="E25" s="708" t="str">
        <f>IF(ข้อมูลนร.2!G23="","",ข้อมูลนร.2!G23)</f>
        <v/>
      </c>
      <c r="F25" s="709"/>
      <c r="G25" s="319"/>
      <c r="H25" s="319"/>
      <c r="I25" s="319"/>
      <c r="J25" s="319"/>
      <c r="K25" s="319"/>
      <c r="L25" s="520" t="str">
        <f t="shared" si="0"/>
        <v/>
      </c>
      <c r="M25" s="515" t="str">
        <f t="shared" si="1"/>
        <v/>
      </c>
      <c r="N25" s="515"/>
      <c r="O25" s="117"/>
      <c r="P25" s="119"/>
      <c r="R25" s="79" t="str">
        <f t="shared" si="2"/>
        <v/>
      </c>
      <c r="S25" s="79" t="str">
        <f t="shared" si="3"/>
        <v/>
      </c>
      <c r="T25" s="79" t="str">
        <f t="shared" si="4"/>
        <v/>
      </c>
      <c r="U25" s="79">
        <f t="shared" si="5"/>
        <v>0</v>
      </c>
    </row>
    <row r="26" spans="2:21" ht="18" customHeight="1">
      <c r="B26" s="119"/>
      <c r="C26" s="112"/>
      <c r="D26" s="484" t="str">
        <f>IF(ข้อมูลนร.2!D24="","",ข้อมูลนร.2!D24)</f>
        <v/>
      </c>
      <c r="E26" s="708" t="str">
        <f>IF(ข้อมูลนร.2!G24="","",ข้อมูลนร.2!G24)</f>
        <v/>
      </c>
      <c r="F26" s="709"/>
      <c r="G26" s="319"/>
      <c r="H26" s="319"/>
      <c r="I26" s="319"/>
      <c r="J26" s="319"/>
      <c r="K26" s="319"/>
      <c r="L26" s="520" t="str">
        <f t="shared" si="0"/>
        <v/>
      </c>
      <c r="M26" s="515" t="str">
        <f t="shared" si="1"/>
        <v/>
      </c>
      <c r="N26" s="515"/>
      <c r="O26" s="117"/>
      <c r="P26" s="119"/>
      <c r="R26" s="79" t="str">
        <f t="shared" si="2"/>
        <v/>
      </c>
      <c r="S26" s="79" t="str">
        <f t="shared" si="3"/>
        <v/>
      </c>
      <c r="T26" s="79" t="str">
        <f t="shared" si="4"/>
        <v/>
      </c>
      <c r="U26" s="79">
        <f t="shared" si="5"/>
        <v>0</v>
      </c>
    </row>
    <row r="27" spans="2:21" ht="18" customHeight="1">
      <c r="B27" s="119"/>
      <c r="C27" s="112"/>
      <c r="D27" s="484" t="str">
        <f>IF(ข้อมูลนร.2!D25="","",ข้อมูลนร.2!D25)</f>
        <v/>
      </c>
      <c r="E27" s="708" t="str">
        <f>IF(ข้อมูลนร.2!G25="","",ข้อมูลนร.2!G25)</f>
        <v/>
      </c>
      <c r="F27" s="709"/>
      <c r="G27" s="319"/>
      <c r="H27" s="319"/>
      <c r="I27" s="319"/>
      <c r="J27" s="319"/>
      <c r="K27" s="319"/>
      <c r="L27" s="520" t="str">
        <f t="shared" si="0"/>
        <v/>
      </c>
      <c r="M27" s="515" t="str">
        <f t="shared" si="1"/>
        <v/>
      </c>
      <c r="N27" s="515"/>
      <c r="O27" s="117"/>
      <c r="P27" s="119"/>
      <c r="R27" s="79" t="str">
        <f t="shared" si="2"/>
        <v/>
      </c>
      <c r="S27" s="79" t="str">
        <f t="shared" si="3"/>
        <v/>
      </c>
      <c r="T27" s="79" t="str">
        <f t="shared" si="4"/>
        <v/>
      </c>
      <c r="U27" s="79">
        <f t="shared" si="5"/>
        <v>0</v>
      </c>
    </row>
    <row r="28" spans="2:21" ht="18" customHeight="1">
      <c r="B28" s="119"/>
      <c r="C28" s="112"/>
      <c r="D28" s="484" t="str">
        <f>IF(ข้อมูลนร.2!D26="","",ข้อมูลนร.2!D26)</f>
        <v/>
      </c>
      <c r="E28" s="708" t="str">
        <f>IF(ข้อมูลนร.2!G26="","",ข้อมูลนร.2!G26)</f>
        <v/>
      </c>
      <c r="F28" s="709"/>
      <c r="G28" s="319"/>
      <c r="H28" s="319"/>
      <c r="I28" s="319"/>
      <c r="J28" s="319"/>
      <c r="K28" s="319"/>
      <c r="L28" s="520" t="str">
        <f t="shared" si="0"/>
        <v/>
      </c>
      <c r="M28" s="515" t="str">
        <f t="shared" si="1"/>
        <v/>
      </c>
      <c r="N28" s="515"/>
      <c r="O28" s="117"/>
      <c r="P28" s="119"/>
      <c r="R28" s="79" t="str">
        <f t="shared" si="2"/>
        <v/>
      </c>
      <c r="S28" s="79" t="str">
        <f t="shared" si="3"/>
        <v/>
      </c>
      <c r="T28" s="79" t="str">
        <f t="shared" si="4"/>
        <v/>
      </c>
      <c r="U28" s="79">
        <f t="shared" si="5"/>
        <v>0</v>
      </c>
    </row>
    <row r="29" spans="2:21" ht="18" customHeight="1">
      <c r="B29" s="119"/>
      <c r="C29" s="112"/>
      <c r="D29" s="484" t="str">
        <f>IF(ข้อมูลนร.2!D27="","",ข้อมูลนร.2!D27)</f>
        <v/>
      </c>
      <c r="E29" s="708" t="str">
        <f>IF(ข้อมูลนร.2!G27="","",ข้อมูลนร.2!G27)</f>
        <v/>
      </c>
      <c r="F29" s="709"/>
      <c r="G29" s="319"/>
      <c r="H29" s="319"/>
      <c r="I29" s="319"/>
      <c r="J29" s="319"/>
      <c r="K29" s="319"/>
      <c r="L29" s="520" t="str">
        <f t="shared" si="0"/>
        <v/>
      </c>
      <c r="M29" s="515" t="str">
        <f t="shared" si="1"/>
        <v/>
      </c>
      <c r="N29" s="515"/>
      <c r="O29" s="117"/>
      <c r="P29" s="119"/>
      <c r="R29" s="79" t="str">
        <f t="shared" si="2"/>
        <v/>
      </c>
      <c r="S29" s="79" t="str">
        <f t="shared" si="3"/>
        <v/>
      </c>
      <c r="T29" s="79" t="str">
        <f t="shared" si="4"/>
        <v/>
      </c>
      <c r="U29" s="79">
        <f t="shared" si="5"/>
        <v>0</v>
      </c>
    </row>
    <row r="30" spans="2:21" ht="18" customHeight="1">
      <c r="B30" s="119"/>
      <c r="C30" s="112"/>
      <c r="D30" s="484" t="str">
        <f>IF(ข้อมูลนร.2!D28="","",ข้อมูลนร.2!D28)</f>
        <v/>
      </c>
      <c r="E30" s="708" t="str">
        <f>IF(ข้อมูลนร.2!G28="","",ข้อมูลนร.2!G28)</f>
        <v/>
      </c>
      <c r="F30" s="709"/>
      <c r="G30" s="319"/>
      <c r="H30" s="319"/>
      <c r="I30" s="319"/>
      <c r="J30" s="319"/>
      <c r="K30" s="319"/>
      <c r="L30" s="520" t="str">
        <f t="shared" si="0"/>
        <v/>
      </c>
      <c r="M30" s="515" t="str">
        <f t="shared" si="1"/>
        <v/>
      </c>
      <c r="N30" s="515"/>
      <c r="O30" s="117"/>
      <c r="P30" s="119"/>
      <c r="R30" s="79" t="str">
        <f t="shared" si="2"/>
        <v/>
      </c>
      <c r="S30" s="79" t="str">
        <f t="shared" si="3"/>
        <v/>
      </c>
      <c r="T30" s="79" t="str">
        <f t="shared" si="4"/>
        <v/>
      </c>
      <c r="U30" s="79">
        <f t="shared" si="5"/>
        <v>0</v>
      </c>
    </row>
    <row r="31" spans="2:21" ht="18" customHeight="1">
      <c r="B31" s="119"/>
      <c r="C31" s="112"/>
      <c r="D31" s="484" t="str">
        <f>IF(ข้อมูลนร.2!D29="","",ข้อมูลนร.2!D29)</f>
        <v/>
      </c>
      <c r="E31" s="708" t="str">
        <f>IF(ข้อมูลนร.2!G29="","",ข้อมูลนร.2!G29)</f>
        <v/>
      </c>
      <c r="F31" s="709"/>
      <c r="G31" s="319"/>
      <c r="H31" s="319"/>
      <c r="I31" s="319"/>
      <c r="J31" s="319"/>
      <c r="K31" s="319"/>
      <c r="L31" s="520" t="str">
        <f t="shared" si="0"/>
        <v/>
      </c>
      <c r="M31" s="515" t="str">
        <f t="shared" si="1"/>
        <v/>
      </c>
      <c r="N31" s="515"/>
      <c r="O31" s="117"/>
      <c r="P31" s="119"/>
      <c r="R31" s="79" t="str">
        <f t="shared" si="2"/>
        <v/>
      </c>
      <c r="S31" s="79" t="str">
        <f t="shared" si="3"/>
        <v/>
      </c>
      <c r="T31" s="79" t="str">
        <f t="shared" si="4"/>
        <v/>
      </c>
      <c r="U31" s="79">
        <f t="shared" si="5"/>
        <v>0</v>
      </c>
    </row>
    <row r="32" spans="2:21" ht="18" customHeight="1">
      <c r="B32" s="119"/>
      <c r="C32" s="112"/>
      <c r="D32" s="484" t="str">
        <f>IF(ข้อมูลนร.2!D30="","",ข้อมูลนร.2!D30)</f>
        <v/>
      </c>
      <c r="E32" s="708" t="str">
        <f>IF(ข้อมูลนร.2!G30="","",ข้อมูลนร.2!G30)</f>
        <v/>
      </c>
      <c r="F32" s="709"/>
      <c r="G32" s="319"/>
      <c r="H32" s="319"/>
      <c r="I32" s="319"/>
      <c r="J32" s="319"/>
      <c r="K32" s="319"/>
      <c r="L32" s="520" t="str">
        <f t="shared" si="0"/>
        <v/>
      </c>
      <c r="M32" s="515" t="str">
        <f t="shared" si="1"/>
        <v/>
      </c>
      <c r="N32" s="515"/>
      <c r="O32" s="117"/>
      <c r="P32" s="119"/>
      <c r="R32" s="79" t="str">
        <f t="shared" si="2"/>
        <v/>
      </c>
      <c r="S32" s="79" t="str">
        <f t="shared" si="3"/>
        <v/>
      </c>
      <c r="T32" s="79" t="str">
        <f t="shared" si="4"/>
        <v/>
      </c>
      <c r="U32" s="79">
        <f t="shared" si="5"/>
        <v>0</v>
      </c>
    </row>
    <row r="33" spans="2:21" ht="18" customHeight="1">
      <c r="B33" s="119"/>
      <c r="C33" s="112"/>
      <c r="D33" s="484" t="str">
        <f>IF(ข้อมูลนร.2!D31="","",ข้อมูลนร.2!D31)</f>
        <v/>
      </c>
      <c r="E33" s="708" t="str">
        <f>IF(ข้อมูลนร.2!G31="","",ข้อมูลนร.2!G31)</f>
        <v/>
      </c>
      <c r="F33" s="709"/>
      <c r="G33" s="319"/>
      <c r="H33" s="319"/>
      <c r="I33" s="319"/>
      <c r="J33" s="319"/>
      <c r="K33" s="319"/>
      <c r="L33" s="520" t="str">
        <f t="shared" si="0"/>
        <v/>
      </c>
      <c r="M33" s="515" t="str">
        <f t="shared" si="1"/>
        <v/>
      </c>
      <c r="N33" s="515"/>
      <c r="O33" s="117"/>
      <c r="P33" s="119"/>
      <c r="R33" s="79" t="str">
        <f t="shared" si="2"/>
        <v/>
      </c>
      <c r="S33" s="79" t="str">
        <f t="shared" si="3"/>
        <v/>
      </c>
      <c r="T33" s="79" t="str">
        <f t="shared" si="4"/>
        <v/>
      </c>
      <c r="U33" s="79">
        <f t="shared" si="5"/>
        <v>0</v>
      </c>
    </row>
    <row r="34" spans="2:21" ht="18" customHeight="1">
      <c r="B34" s="119"/>
      <c r="C34" s="112"/>
      <c r="D34" s="484" t="str">
        <f>IF(ข้อมูลนร.2!D32="","",ข้อมูลนร.2!D32)</f>
        <v/>
      </c>
      <c r="E34" s="708" t="str">
        <f>IF(ข้อมูลนร.2!G32="","",ข้อมูลนร.2!G32)</f>
        <v/>
      </c>
      <c r="F34" s="709"/>
      <c r="G34" s="319"/>
      <c r="H34" s="319"/>
      <c r="I34" s="319"/>
      <c r="J34" s="319"/>
      <c r="K34" s="319"/>
      <c r="L34" s="520" t="str">
        <f t="shared" si="0"/>
        <v/>
      </c>
      <c r="M34" s="515" t="str">
        <f t="shared" si="1"/>
        <v/>
      </c>
      <c r="N34" s="515"/>
      <c r="O34" s="117"/>
      <c r="P34" s="119"/>
      <c r="R34" s="79" t="str">
        <f t="shared" si="2"/>
        <v/>
      </c>
      <c r="S34" s="79" t="str">
        <f t="shared" si="3"/>
        <v/>
      </c>
      <c r="T34" s="79" t="str">
        <f t="shared" si="4"/>
        <v/>
      </c>
      <c r="U34" s="79">
        <f t="shared" si="5"/>
        <v>0</v>
      </c>
    </row>
    <row r="35" spans="2:21" ht="18" customHeight="1">
      <c r="B35" s="119"/>
      <c r="C35" s="112"/>
      <c r="D35" s="484" t="str">
        <f>IF(ข้อมูลนร.2!D33="","",ข้อมูลนร.2!D33)</f>
        <v/>
      </c>
      <c r="E35" s="708" t="str">
        <f>IF(ข้อมูลนร.2!G33="","",ข้อมูลนร.2!G33)</f>
        <v/>
      </c>
      <c r="F35" s="709"/>
      <c r="G35" s="319"/>
      <c r="H35" s="319"/>
      <c r="I35" s="319"/>
      <c r="J35" s="319"/>
      <c r="K35" s="319"/>
      <c r="L35" s="520" t="str">
        <f t="shared" si="0"/>
        <v/>
      </c>
      <c r="M35" s="515" t="str">
        <f t="shared" si="1"/>
        <v/>
      </c>
      <c r="N35" s="515"/>
      <c r="O35" s="117"/>
      <c r="P35" s="119"/>
      <c r="R35" s="79" t="str">
        <f t="shared" si="2"/>
        <v/>
      </c>
      <c r="S35" s="79" t="str">
        <f t="shared" si="3"/>
        <v/>
      </c>
      <c r="T35" s="79" t="str">
        <f t="shared" si="4"/>
        <v/>
      </c>
      <c r="U35" s="79">
        <f t="shared" si="5"/>
        <v>0</v>
      </c>
    </row>
    <row r="36" spans="2:21" ht="18" customHeight="1">
      <c r="B36" s="119"/>
      <c r="C36" s="112"/>
      <c r="D36" s="484" t="str">
        <f>IF(ข้อมูลนร.2!D34="","",ข้อมูลนร.2!D34)</f>
        <v/>
      </c>
      <c r="E36" s="708" t="str">
        <f>IF(ข้อมูลนร.2!G34="","",ข้อมูลนร.2!G34)</f>
        <v/>
      </c>
      <c r="F36" s="709"/>
      <c r="G36" s="319"/>
      <c r="H36" s="319"/>
      <c r="I36" s="319"/>
      <c r="J36" s="319"/>
      <c r="K36" s="319"/>
      <c r="L36" s="520" t="str">
        <f t="shared" si="0"/>
        <v/>
      </c>
      <c r="M36" s="515" t="str">
        <f t="shared" si="1"/>
        <v/>
      </c>
      <c r="N36" s="515"/>
      <c r="O36" s="117"/>
      <c r="P36" s="119"/>
      <c r="R36" s="79" t="str">
        <f t="shared" si="2"/>
        <v/>
      </c>
      <c r="S36" s="79" t="str">
        <f t="shared" si="3"/>
        <v/>
      </c>
      <c r="T36" s="79" t="str">
        <f t="shared" si="4"/>
        <v/>
      </c>
      <c r="U36" s="79">
        <f t="shared" si="5"/>
        <v>0</v>
      </c>
    </row>
    <row r="37" spans="2:21" ht="18" customHeight="1">
      <c r="B37" s="119"/>
      <c r="C37" s="112"/>
      <c r="D37" s="484" t="str">
        <f>IF(ข้อมูลนร.2!D35="","",ข้อมูลนร.2!D35)</f>
        <v/>
      </c>
      <c r="E37" s="708" t="str">
        <f>IF(ข้อมูลนร.2!G35="","",ข้อมูลนร.2!G35)</f>
        <v/>
      </c>
      <c r="F37" s="709"/>
      <c r="G37" s="319"/>
      <c r="H37" s="319"/>
      <c r="I37" s="319"/>
      <c r="J37" s="319"/>
      <c r="K37" s="319"/>
      <c r="L37" s="520" t="str">
        <f t="shared" si="0"/>
        <v/>
      </c>
      <c r="M37" s="515" t="str">
        <f t="shared" si="1"/>
        <v/>
      </c>
      <c r="N37" s="515"/>
      <c r="O37" s="117"/>
      <c r="P37" s="119"/>
      <c r="R37" s="79" t="str">
        <f t="shared" si="2"/>
        <v/>
      </c>
      <c r="S37" s="79" t="str">
        <f t="shared" si="3"/>
        <v/>
      </c>
      <c r="T37" s="79" t="str">
        <f t="shared" si="4"/>
        <v/>
      </c>
      <c r="U37" s="79">
        <f t="shared" si="5"/>
        <v>0</v>
      </c>
    </row>
    <row r="38" spans="2:21" ht="18" customHeight="1">
      <c r="B38" s="119"/>
      <c r="C38" s="112"/>
      <c r="D38" s="484" t="str">
        <f>IF(ข้อมูลนร.2!D36="","",ข้อมูลนร.2!D36)</f>
        <v/>
      </c>
      <c r="E38" s="708" t="str">
        <f>IF(ข้อมูลนร.2!G36="","",ข้อมูลนร.2!G36)</f>
        <v/>
      </c>
      <c r="F38" s="709"/>
      <c r="G38" s="319"/>
      <c r="H38" s="319"/>
      <c r="I38" s="319"/>
      <c r="J38" s="319"/>
      <c r="K38" s="319"/>
      <c r="L38" s="520" t="str">
        <f t="shared" si="0"/>
        <v/>
      </c>
      <c r="M38" s="515" t="str">
        <f t="shared" si="1"/>
        <v/>
      </c>
      <c r="N38" s="515"/>
      <c r="O38" s="117"/>
      <c r="P38" s="119"/>
      <c r="R38" s="79" t="str">
        <f t="shared" si="2"/>
        <v/>
      </c>
      <c r="S38" s="79" t="str">
        <f t="shared" si="3"/>
        <v/>
      </c>
      <c r="T38" s="79" t="str">
        <f t="shared" si="4"/>
        <v/>
      </c>
      <c r="U38" s="79">
        <f t="shared" si="5"/>
        <v>0</v>
      </c>
    </row>
    <row r="39" spans="2:21" ht="18" customHeight="1">
      <c r="B39" s="119"/>
      <c r="C39" s="112"/>
      <c r="D39" s="484" t="str">
        <f>IF(ข้อมูลนร.2!D37="","",ข้อมูลนร.2!D37)</f>
        <v/>
      </c>
      <c r="E39" s="708" t="str">
        <f>IF(ข้อมูลนร.2!G37="","",ข้อมูลนร.2!G37)</f>
        <v/>
      </c>
      <c r="F39" s="709"/>
      <c r="G39" s="319"/>
      <c r="H39" s="319"/>
      <c r="I39" s="319"/>
      <c r="J39" s="319"/>
      <c r="K39" s="319"/>
      <c r="L39" s="520" t="str">
        <f t="shared" si="0"/>
        <v/>
      </c>
      <c r="M39" s="515" t="str">
        <f t="shared" si="1"/>
        <v/>
      </c>
      <c r="N39" s="515"/>
      <c r="O39" s="117"/>
      <c r="P39" s="119"/>
      <c r="R39" s="79" t="str">
        <f t="shared" si="2"/>
        <v/>
      </c>
      <c r="S39" s="79" t="str">
        <f t="shared" si="3"/>
        <v/>
      </c>
      <c r="T39" s="79" t="str">
        <f t="shared" si="4"/>
        <v/>
      </c>
      <c r="U39" s="79">
        <f t="shared" si="5"/>
        <v>0</v>
      </c>
    </row>
    <row r="40" spans="2:21" ht="18" customHeight="1">
      <c r="B40" s="119"/>
      <c r="C40" s="112"/>
      <c r="D40" s="484" t="str">
        <f>IF(ข้อมูลนร.2!D38="","",ข้อมูลนร.2!D38)</f>
        <v/>
      </c>
      <c r="E40" s="708" t="str">
        <f>IF(ข้อมูลนร.2!G38="","",ข้อมูลนร.2!G38)</f>
        <v/>
      </c>
      <c r="F40" s="709"/>
      <c r="G40" s="319"/>
      <c r="H40" s="319"/>
      <c r="I40" s="319"/>
      <c r="J40" s="319"/>
      <c r="K40" s="319"/>
      <c r="L40" s="520" t="str">
        <f t="shared" si="0"/>
        <v/>
      </c>
      <c r="M40" s="515" t="str">
        <f t="shared" si="1"/>
        <v/>
      </c>
      <c r="N40" s="515"/>
      <c r="O40" s="117"/>
      <c r="P40" s="119"/>
      <c r="R40" s="79" t="str">
        <f t="shared" si="2"/>
        <v/>
      </c>
      <c r="S40" s="79" t="str">
        <f t="shared" si="3"/>
        <v/>
      </c>
      <c r="T40" s="79" t="str">
        <f t="shared" si="4"/>
        <v/>
      </c>
      <c r="U40" s="79">
        <f t="shared" ref="U40:U42" si="6">K40</f>
        <v>0</v>
      </c>
    </row>
    <row r="41" spans="2:21" ht="18" customHeight="1">
      <c r="B41" s="119"/>
      <c r="C41" s="112"/>
      <c r="D41" s="484" t="str">
        <f>IF(ข้อมูลนร.2!D39="","",ข้อมูลนร.2!D39)</f>
        <v/>
      </c>
      <c r="E41" s="708" t="str">
        <f>IF(ข้อมูลนร.2!G39="","",ข้อมูลนร.2!G39)</f>
        <v/>
      </c>
      <c r="F41" s="709"/>
      <c r="G41" s="319"/>
      <c r="H41" s="319"/>
      <c r="I41" s="319"/>
      <c r="J41" s="319"/>
      <c r="K41" s="319"/>
      <c r="L41" s="520" t="str">
        <f t="shared" si="0"/>
        <v/>
      </c>
      <c r="M41" s="515" t="str">
        <f t="shared" si="1"/>
        <v/>
      </c>
      <c r="N41" s="515"/>
      <c r="O41" s="117"/>
      <c r="P41" s="119"/>
      <c r="R41" s="79" t="str">
        <f t="shared" si="2"/>
        <v/>
      </c>
      <c r="S41" s="79" t="str">
        <f t="shared" si="3"/>
        <v/>
      </c>
      <c r="T41" s="79" t="str">
        <f t="shared" si="4"/>
        <v/>
      </c>
      <c r="U41" s="79">
        <f t="shared" si="6"/>
        <v>0</v>
      </c>
    </row>
    <row r="42" spans="2:21" ht="18" customHeight="1">
      <c r="B42" s="119"/>
      <c r="C42" s="112"/>
      <c r="D42" s="484" t="str">
        <f>IF(ข้อมูลนร.2!D40="","",ข้อมูลนร.2!D40)</f>
        <v/>
      </c>
      <c r="E42" s="708" t="str">
        <f>IF(ข้อมูลนร.2!G40="","",ข้อมูลนร.2!G40)</f>
        <v/>
      </c>
      <c r="F42" s="709"/>
      <c r="G42" s="319"/>
      <c r="H42" s="319"/>
      <c r="I42" s="319"/>
      <c r="J42" s="319"/>
      <c r="K42" s="319"/>
      <c r="L42" s="520" t="str">
        <f t="shared" si="0"/>
        <v/>
      </c>
      <c r="M42" s="515" t="str">
        <f t="shared" si="1"/>
        <v/>
      </c>
      <c r="N42" s="515"/>
      <c r="O42" s="117"/>
      <c r="P42" s="119"/>
      <c r="R42" s="79" t="str">
        <f t="shared" si="2"/>
        <v/>
      </c>
      <c r="S42" s="79" t="str">
        <f t="shared" si="3"/>
        <v/>
      </c>
      <c r="T42" s="79" t="str">
        <f t="shared" si="4"/>
        <v/>
      </c>
      <c r="U42" s="79">
        <f t="shared" si="6"/>
        <v>0</v>
      </c>
    </row>
    <row r="43" spans="2:21" ht="18" customHeight="1">
      <c r="B43" s="119"/>
      <c r="C43" s="112"/>
      <c r="D43" s="484" t="str">
        <f>IF(ข้อมูลนร.2!D41="","",ข้อมูลนร.2!D41)</f>
        <v/>
      </c>
      <c r="E43" s="708" t="str">
        <f>IF(ข้อมูลนร.2!G41="","",ข้อมูลนร.2!G41)</f>
        <v/>
      </c>
      <c r="F43" s="709"/>
      <c r="G43" s="319"/>
      <c r="H43" s="319"/>
      <c r="I43" s="319"/>
      <c r="J43" s="319"/>
      <c r="K43" s="319"/>
      <c r="L43" s="520" t="str">
        <f t="shared" si="0"/>
        <v/>
      </c>
      <c r="M43" s="515" t="str">
        <f t="shared" si="1"/>
        <v/>
      </c>
      <c r="N43" s="515"/>
      <c r="O43" s="117"/>
      <c r="P43" s="119"/>
      <c r="R43" s="79" t="str">
        <f t="shared" si="2"/>
        <v/>
      </c>
      <c r="S43" s="79" t="str">
        <f t="shared" si="3"/>
        <v/>
      </c>
      <c r="T43" s="79" t="str">
        <f t="shared" si="4"/>
        <v/>
      </c>
      <c r="U43" s="79">
        <f t="shared" ref="U43" si="7">K43</f>
        <v>0</v>
      </c>
    </row>
    <row r="44" spans="2:21" ht="18" customHeight="1">
      <c r="B44" s="119"/>
      <c r="C44" s="112"/>
      <c r="D44" s="112"/>
      <c r="E44" s="112"/>
      <c r="F44" s="112"/>
      <c r="G44" s="113"/>
      <c r="H44" s="113"/>
      <c r="I44" s="113"/>
      <c r="J44" s="113"/>
      <c r="K44" s="113"/>
      <c r="L44" s="114"/>
      <c r="M44" s="114"/>
      <c r="N44" s="114"/>
      <c r="O44" s="114"/>
      <c r="P44" s="119"/>
    </row>
    <row r="45" spans="2:21">
      <c r="B45" s="119"/>
      <c r="C45" s="119"/>
      <c r="D45" s="119"/>
      <c r="E45" s="119"/>
      <c r="F45" s="119"/>
      <c r="G45" s="120"/>
      <c r="H45" s="120"/>
      <c r="I45" s="120"/>
      <c r="J45" s="120"/>
      <c r="K45" s="120"/>
      <c r="L45" s="121"/>
      <c r="M45" s="121"/>
      <c r="N45" s="121"/>
      <c r="O45" s="121"/>
      <c r="P45" s="119"/>
    </row>
  </sheetData>
  <sheetProtection algorithmName="SHA-512" hashValue="TgUwHYhXcDO6xhW4P9cGn7j10X3bCv6rSTNpg48qai6aR/iU+t39X2x6ZTh04HfTk3x95gLuwPwfIo/LCQgGKw==" saltValue="/8xns8rGcYPQ4+gjrRbcgQ==" spinCount="100000" sheet="1" objects="1" scenarios="1" selectLockedCells="1"/>
  <mergeCells count="45">
    <mergeCell ref="E40:F40"/>
    <mergeCell ref="D3:N3"/>
    <mergeCell ref="D4:N4"/>
    <mergeCell ref="E35:F35"/>
    <mergeCell ref="E36:F36"/>
    <mergeCell ref="E37:F37"/>
    <mergeCell ref="E23:F23"/>
    <mergeCell ref="E24:F24"/>
    <mergeCell ref="E25:F25"/>
    <mergeCell ref="E26:F26"/>
    <mergeCell ref="E27:F27"/>
    <mergeCell ref="E28:F28"/>
    <mergeCell ref="E17:F17"/>
    <mergeCell ref="E43:F43"/>
    <mergeCell ref="D6:D8"/>
    <mergeCell ref="E6:F8"/>
    <mergeCell ref="G6:K6"/>
    <mergeCell ref="L6:L8"/>
    <mergeCell ref="E22:F22"/>
    <mergeCell ref="E11:F11"/>
    <mergeCell ref="E12:F12"/>
    <mergeCell ref="E13:F13"/>
    <mergeCell ref="E14:F14"/>
    <mergeCell ref="E15:F15"/>
    <mergeCell ref="E16:F16"/>
    <mergeCell ref="E38:F38"/>
    <mergeCell ref="E33:F33"/>
    <mergeCell ref="E34:F34"/>
    <mergeCell ref="E9:F9"/>
    <mergeCell ref="E42:F42"/>
    <mergeCell ref="E29:F29"/>
    <mergeCell ref="N6:N8"/>
    <mergeCell ref="I7:J7"/>
    <mergeCell ref="G7:H7"/>
    <mergeCell ref="M6:M8"/>
    <mergeCell ref="E10:F10"/>
    <mergeCell ref="E18:F18"/>
    <mergeCell ref="E19:F19"/>
    <mergeCell ref="E30:F30"/>
    <mergeCell ref="E31:F31"/>
    <mergeCell ref="E32:F32"/>
    <mergeCell ref="E20:F20"/>
    <mergeCell ref="E21:F21"/>
    <mergeCell ref="E39:F39"/>
    <mergeCell ref="E41:F41"/>
  </mergeCells>
  <pageMargins left="0.27559055118110237" right="0.11811023622047245" top="0.47244094488188981" bottom="0.15748031496062992" header="0.19685039370078741" footer="0.19685039370078741"/>
  <pageSetup paperSize="9" orientation="portrait" blackAndWhite="1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C1467"/>
  </sheetPr>
  <dimension ref="B1:AM46"/>
  <sheetViews>
    <sheetView showGridLines="0" showRowColHeaders="0" zoomScaleNormal="100" workbookViewId="0">
      <selection activeCell="N12" sqref="N12"/>
    </sheetView>
  </sheetViews>
  <sheetFormatPr defaultRowHeight="18.75"/>
  <cols>
    <col min="1" max="1" width="26.75" style="77" customWidth="1"/>
    <col min="2" max="3" width="4.625" style="77" customWidth="1"/>
    <col min="4" max="4" width="3.5" style="77" customWidth="1"/>
    <col min="5" max="5" width="9" style="77"/>
    <col min="6" max="6" width="12.375" style="77" customWidth="1"/>
    <col min="7" max="24" width="3.125" style="78" customWidth="1"/>
    <col min="25" max="25" width="4.25" style="79" customWidth="1"/>
    <col min="26" max="26" width="6.5" style="79" customWidth="1"/>
    <col min="27" max="27" width="4.625" style="79" customWidth="1"/>
    <col min="28" max="29" width="4.625" style="77" customWidth="1"/>
    <col min="30" max="30" width="4.625" style="79" hidden="1" customWidth="1"/>
    <col min="31" max="31" width="4.875" style="79" hidden="1" customWidth="1"/>
    <col min="32" max="39" width="4.625" style="79" hidden="1" customWidth="1"/>
    <col min="40" max="40" width="4.625" style="77" customWidth="1"/>
    <col min="41" max="16384" width="9" style="77"/>
  </cols>
  <sheetData>
    <row r="1" spans="2:39" ht="20.100000000000001" customHeight="1">
      <c r="B1" s="119"/>
      <c r="C1" s="119"/>
      <c r="D1" s="119"/>
      <c r="E1" s="119"/>
      <c r="F1" s="119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1"/>
      <c r="Z1" s="121"/>
      <c r="AA1" s="121"/>
      <c r="AB1" s="119"/>
    </row>
    <row r="2" spans="2:39" ht="24.95" customHeight="1">
      <c r="B2" s="119"/>
      <c r="C2" s="112"/>
      <c r="D2" s="112"/>
      <c r="E2" s="112"/>
      <c r="F2" s="112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4"/>
      <c r="Z2" s="114"/>
      <c r="AA2" s="115"/>
      <c r="AB2" s="119"/>
    </row>
    <row r="3" spans="2:39" ht="21">
      <c r="B3" s="119"/>
      <c r="C3" s="112"/>
      <c r="D3" s="742" t="s">
        <v>311</v>
      </c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742"/>
      <c r="AA3" s="115"/>
      <c r="AB3" s="119"/>
    </row>
    <row r="4" spans="2:39" ht="21">
      <c r="B4" s="119"/>
      <c r="C4" s="112"/>
      <c r="D4" s="742" t="str">
        <f>"ชั้น"&amp;ข้อมูลพื้นฐาน!T6 &amp;"      "&amp;  " ปีการศึกษา  "    &amp;ข้อมูลพื้นฐาน!T5</f>
        <v>ชั้นประถมศึกษาปีที่  2       ปีการศึกษา  2566</v>
      </c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  <c r="AA4" s="115"/>
      <c r="AB4" s="119"/>
    </row>
    <row r="5" spans="2:39" ht="17.25" customHeight="1">
      <c r="B5" s="119"/>
      <c r="C5" s="112"/>
      <c r="D5" s="112"/>
      <c r="E5" s="112"/>
      <c r="F5" s="112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4"/>
      <c r="Z5" s="114"/>
      <c r="AA5" s="114"/>
      <c r="AB5" s="119"/>
    </row>
    <row r="6" spans="2:39" ht="25.5" customHeight="1">
      <c r="B6" s="119"/>
      <c r="C6" s="112"/>
      <c r="D6" s="722" t="s">
        <v>32</v>
      </c>
      <c r="E6" s="729" t="s">
        <v>34</v>
      </c>
      <c r="F6" s="725"/>
      <c r="G6" s="714" t="s">
        <v>15</v>
      </c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40" t="s">
        <v>90</v>
      </c>
      <c r="Z6" s="739" t="s">
        <v>10</v>
      </c>
      <c r="AA6" s="116"/>
      <c r="AB6" s="119"/>
    </row>
    <row r="7" spans="2:39" ht="20.25" customHeight="1">
      <c r="B7" s="119"/>
      <c r="C7" s="112"/>
      <c r="D7" s="723"/>
      <c r="E7" s="730"/>
      <c r="F7" s="731"/>
      <c r="G7" s="745">
        <v>1</v>
      </c>
      <c r="H7" s="746"/>
      <c r="I7" s="746"/>
      <c r="J7" s="747"/>
      <c r="K7" s="745">
        <v>2</v>
      </c>
      <c r="L7" s="747"/>
      <c r="M7" s="511">
        <v>3</v>
      </c>
      <c r="N7" s="745">
        <v>4</v>
      </c>
      <c r="O7" s="747"/>
      <c r="P7" s="748">
        <v>5</v>
      </c>
      <c r="Q7" s="749"/>
      <c r="R7" s="745">
        <v>6</v>
      </c>
      <c r="S7" s="747"/>
      <c r="T7" s="745">
        <v>7</v>
      </c>
      <c r="U7" s="746"/>
      <c r="V7" s="747"/>
      <c r="W7" s="745">
        <v>8</v>
      </c>
      <c r="X7" s="747"/>
      <c r="Y7" s="741"/>
      <c r="Z7" s="739"/>
      <c r="AA7" s="116"/>
      <c r="AB7" s="119"/>
    </row>
    <row r="8" spans="2:39" ht="20.25" customHeight="1">
      <c r="B8" s="119"/>
      <c r="C8" s="112"/>
      <c r="D8" s="723"/>
      <c r="E8" s="730"/>
      <c r="F8" s="731"/>
      <c r="G8" s="506">
        <v>1.1000000000000001</v>
      </c>
      <c r="H8" s="506">
        <v>1.2</v>
      </c>
      <c r="I8" s="506">
        <v>1.3</v>
      </c>
      <c r="J8" s="506">
        <v>1.4</v>
      </c>
      <c r="K8" s="506">
        <v>2.1</v>
      </c>
      <c r="L8" s="506">
        <v>2.2000000000000002</v>
      </c>
      <c r="M8" s="506">
        <v>3.1</v>
      </c>
      <c r="N8" s="506">
        <v>4.0999999999999996</v>
      </c>
      <c r="O8" s="512">
        <v>4.2</v>
      </c>
      <c r="P8" s="512">
        <v>5.0999999999999996</v>
      </c>
      <c r="Q8" s="512">
        <v>5.2</v>
      </c>
      <c r="R8" s="506">
        <v>6.1</v>
      </c>
      <c r="S8" s="506">
        <v>6.2</v>
      </c>
      <c r="T8" s="506">
        <v>7.1</v>
      </c>
      <c r="U8" s="506">
        <v>7.2</v>
      </c>
      <c r="V8" s="506">
        <v>7.3</v>
      </c>
      <c r="W8" s="506">
        <v>8.1</v>
      </c>
      <c r="X8" s="506">
        <v>8.1999999999999993</v>
      </c>
      <c r="Y8" s="741"/>
      <c r="Z8" s="739"/>
      <c r="AA8" s="116"/>
      <c r="AB8" s="119"/>
    </row>
    <row r="9" spans="2:39" ht="20.25" customHeight="1">
      <c r="B9" s="119"/>
      <c r="C9" s="112"/>
      <c r="D9" s="724"/>
      <c r="E9" s="733"/>
      <c r="F9" s="734"/>
      <c r="G9" s="506">
        <v>3</v>
      </c>
      <c r="H9" s="506">
        <v>3</v>
      </c>
      <c r="I9" s="506">
        <v>3</v>
      </c>
      <c r="J9" s="506">
        <v>3</v>
      </c>
      <c r="K9" s="506">
        <v>3</v>
      </c>
      <c r="L9" s="506">
        <v>3</v>
      </c>
      <c r="M9" s="506">
        <v>3</v>
      </c>
      <c r="N9" s="506">
        <v>3</v>
      </c>
      <c r="O9" s="513">
        <v>3</v>
      </c>
      <c r="P9" s="513">
        <v>3</v>
      </c>
      <c r="Q9" s="513">
        <v>3</v>
      </c>
      <c r="R9" s="513">
        <v>3</v>
      </c>
      <c r="S9" s="513">
        <v>3</v>
      </c>
      <c r="T9" s="513">
        <v>3</v>
      </c>
      <c r="U9" s="513">
        <v>3</v>
      </c>
      <c r="V9" s="513">
        <v>3</v>
      </c>
      <c r="W9" s="513">
        <v>3</v>
      </c>
      <c r="X9" s="513">
        <v>3</v>
      </c>
      <c r="Y9" s="744"/>
      <c r="Z9" s="739"/>
      <c r="AA9" s="116"/>
      <c r="AB9" s="122"/>
      <c r="AC9" s="396"/>
      <c r="AF9" s="79">
        <v>1</v>
      </c>
      <c r="AG9" s="79">
        <v>2</v>
      </c>
      <c r="AH9" s="79">
        <v>3</v>
      </c>
      <c r="AI9" s="79">
        <v>4</v>
      </c>
      <c r="AJ9" s="79">
        <v>5</v>
      </c>
      <c r="AK9" s="79">
        <v>6</v>
      </c>
      <c r="AL9" s="79">
        <v>7</v>
      </c>
      <c r="AM9" s="79">
        <v>8</v>
      </c>
    </row>
    <row r="10" spans="2:39" ht="18" customHeight="1">
      <c r="B10" s="119"/>
      <c r="C10" s="112"/>
      <c r="D10" s="484" t="str">
        <f>IF(ข้อมูลนร.2!D7="","",ข้อมูลนร.2!D7)</f>
        <v>1</v>
      </c>
      <c r="E10" s="708" t="str">
        <f>IF(ข้อมูลนร.2!G7="","",ข้อมูลนร.2!G7)</f>
        <v>เด็กชายภูผา  ดอทคอม</v>
      </c>
      <c r="F10" s="709"/>
      <c r="G10" s="320">
        <v>3</v>
      </c>
      <c r="H10" s="320">
        <v>3</v>
      </c>
      <c r="I10" s="320">
        <v>3</v>
      </c>
      <c r="J10" s="320">
        <v>3</v>
      </c>
      <c r="K10" s="320">
        <v>3</v>
      </c>
      <c r="L10" s="320">
        <v>3</v>
      </c>
      <c r="M10" s="320">
        <v>3</v>
      </c>
      <c r="N10" s="320">
        <v>3</v>
      </c>
      <c r="O10" s="320">
        <v>3</v>
      </c>
      <c r="P10" s="320">
        <v>3</v>
      </c>
      <c r="Q10" s="320">
        <v>3</v>
      </c>
      <c r="R10" s="320">
        <v>3</v>
      </c>
      <c r="S10" s="320">
        <v>3</v>
      </c>
      <c r="T10" s="320">
        <v>3</v>
      </c>
      <c r="U10" s="320">
        <v>3</v>
      </c>
      <c r="V10" s="320">
        <v>3</v>
      </c>
      <c r="W10" s="320">
        <v>3</v>
      </c>
      <c r="X10" s="320">
        <v>3</v>
      </c>
      <c r="Y10" s="496" t="str">
        <f>IF(D10="","",AD10)</f>
        <v>3</v>
      </c>
      <c r="Z10" s="514" t="str">
        <f>IF(Y10="","",IF(AE10&gt;=2.5,"ดีเยี่ยม",IF(AE10&gt;=1.5,"ดี",IF(AE10&gt;=1,"ผ่าน","ไม่ผ่าน"))))</f>
        <v>ดีเยี่ยม</v>
      </c>
      <c r="AA10" s="117"/>
      <c r="AB10" s="123"/>
      <c r="AC10" s="397"/>
      <c r="AD10" s="79" t="str">
        <f>IF(AE10="","",IF(AE10&gt;=2.5,"3",IF(AE10&gt;=1.5,"2",IF(AE10&gt;=1,"1","0"))))</f>
        <v>3</v>
      </c>
      <c r="AE10" s="79">
        <f>IF(AH10="","",AVERAGE(AF10:AM10))</f>
        <v>3</v>
      </c>
      <c r="AF10" s="79">
        <f>IF(G10="","",AVERAGE(G10:J10))</f>
        <v>3</v>
      </c>
      <c r="AG10" s="79">
        <f>IF(K10="","",AVERAGE(K10:L10))</f>
        <v>3</v>
      </c>
      <c r="AH10" s="79">
        <f>IF(M10="","",M10)</f>
        <v>3</v>
      </c>
      <c r="AI10" s="79">
        <f>IF(N10="","",AVERAGE(N10:O10))</f>
        <v>3</v>
      </c>
      <c r="AJ10" s="79">
        <f>IF(P10="","",AVERAGE(P10:Q10))</f>
        <v>3</v>
      </c>
      <c r="AK10" s="79">
        <f>IF(R10="","",AVERAGE(R10:S10))</f>
        <v>3</v>
      </c>
      <c r="AL10" s="79">
        <f>IF(T10="","",AVERAGE(T10:V10))</f>
        <v>3</v>
      </c>
      <c r="AM10" s="79">
        <f>IF(W10="","",AVERAGE(W10:X10))</f>
        <v>3</v>
      </c>
    </row>
    <row r="11" spans="2:39" ht="18" customHeight="1">
      <c r="B11" s="119"/>
      <c r="C11" s="112"/>
      <c r="D11" s="484" t="str">
        <f>IF(ข้อมูลนร.2!D8="","",ข้อมูลนร.2!D8)</f>
        <v>2</v>
      </c>
      <c r="E11" s="708" t="str">
        <f>IF(ข้อมูลนร.2!G8="","",ข้อมูลนร.2!G8)</f>
        <v>เด็กชายดำ  ดอทคอม</v>
      </c>
      <c r="F11" s="709"/>
      <c r="G11" s="320">
        <v>2</v>
      </c>
      <c r="H11" s="320">
        <v>2</v>
      </c>
      <c r="I11" s="320">
        <v>2</v>
      </c>
      <c r="J11" s="320">
        <v>2</v>
      </c>
      <c r="K11" s="320">
        <v>3</v>
      </c>
      <c r="L11" s="320">
        <v>2</v>
      </c>
      <c r="M11" s="320">
        <v>2</v>
      </c>
      <c r="N11" s="320">
        <v>2</v>
      </c>
      <c r="O11" s="320">
        <v>3</v>
      </c>
      <c r="P11" s="320">
        <v>2</v>
      </c>
      <c r="Q11" s="320">
        <v>2</v>
      </c>
      <c r="R11" s="320">
        <v>2</v>
      </c>
      <c r="S11" s="320">
        <v>2</v>
      </c>
      <c r="T11" s="320">
        <v>3</v>
      </c>
      <c r="U11" s="320">
        <v>2</v>
      </c>
      <c r="V11" s="320">
        <v>2</v>
      </c>
      <c r="W11" s="320">
        <v>3</v>
      </c>
      <c r="X11" s="320">
        <v>3</v>
      </c>
      <c r="Y11" s="496" t="str">
        <f t="shared" ref="Y11:Y44" si="0">IF(D11="","",AD11)</f>
        <v>2</v>
      </c>
      <c r="Z11" s="514" t="str">
        <f t="shared" ref="Z11:Z44" si="1">IF(Y11="","",IF(AE11&gt;=2.5,"ดีเยี่ยม",IF(AE11&gt;=1.5,"ดี",IF(AE11&gt;=1,"ผ่าน","ไม่ผ่าน"))))</f>
        <v>ดี</v>
      </c>
      <c r="AA11" s="117"/>
      <c r="AB11" s="122"/>
      <c r="AC11" s="396"/>
      <c r="AD11" s="79" t="str">
        <f t="shared" ref="AD11:AD44" si="2">IF(AE11="","",IF(AE11&gt;=2.5,"3",IF(AE11&gt;=1.5,"2",IF(AE11&gt;=1,"1","0"))))</f>
        <v>2</v>
      </c>
      <c r="AE11" s="79">
        <f t="shared" ref="AE11:AE44" si="3">IF(AH11="","",AVERAGE(AF11:AM11))</f>
        <v>2.291666666666667</v>
      </c>
      <c r="AF11" s="79">
        <f t="shared" ref="AF11:AF44" si="4">IF(G11="","",AVERAGE(G11:J11))</f>
        <v>2</v>
      </c>
      <c r="AG11" s="79">
        <f t="shared" ref="AG11:AG44" si="5">IF(K11="","",AVERAGE(K11:L11))</f>
        <v>2.5</v>
      </c>
      <c r="AH11" s="79">
        <f t="shared" ref="AH11:AH44" si="6">IF(M11="","",M11)</f>
        <v>2</v>
      </c>
      <c r="AI11" s="79">
        <f t="shared" ref="AI11:AI44" si="7">IF(N11="","",AVERAGE(N11:O11))</f>
        <v>2.5</v>
      </c>
      <c r="AJ11" s="79">
        <f t="shared" ref="AJ11:AJ44" si="8">IF(P11="","",AVERAGE(P11:Q11))</f>
        <v>2</v>
      </c>
      <c r="AK11" s="79">
        <f t="shared" ref="AK11:AK44" si="9">IF(R11="","",AVERAGE(R11:S11))</f>
        <v>2</v>
      </c>
      <c r="AL11" s="79">
        <f t="shared" ref="AL11:AL44" si="10">IF(T11="","",AVERAGE(T11:V11))</f>
        <v>2.3333333333333335</v>
      </c>
      <c r="AM11" s="79">
        <f t="shared" ref="AM11:AM44" si="11">IF(W11="","",AVERAGE(W11:X11))</f>
        <v>3</v>
      </c>
    </row>
    <row r="12" spans="2:39" ht="18" customHeight="1">
      <c r="B12" s="119"/>
      <c r="C12" s="112"/>
      <c r="D12" s="484" t="str">
        <f>IF(ข้อมูลนร.2!D9="","",ข้อมูลนร.2!D9)</f>
        <v>3</v>
      </c>
      <c r="E12" s="708" t="str">
        <f>IF(ข้อมูลนร.2!G9="","",ข้อมูลนร.2!G9)</f>
        <v>เด็กหญิงแดง  ดอทคอม</v>
      </c>
      <c r="F12" s="709"/>
      <c r="G12" s="320">
        <v>3</v>
      </c>
      <c r="H12" s="320">
        <v>3</v>
      </c>
      <c r="I12" s="320">
        <v>3</v>
      </c>
      <c r="J12" s="320">
        <v>3</v>
      </c>
      <c r="K12" s="320">
        <v>2</v>
      </c>
      <c r="L12" s="320">
        <v>3</v>
      </c>
      <c r="M12" s="320">
        <v>3</v>
      </c>
      <c r="N12" s="320">
        <v>3</v>
      </c>
      <c r="O12" s="320">
        <v>3</v>
      </c>
      <c r="P12" s="320">
        <v>3</v>
      </c>
      <c r="Q12" s="320">
        <v>3</v>
      </c>
      <c r="R12" s="320">
        <v>3</v>
      </c>
      <c r="S12" s="320">
        <v>3</v>
      </c>
      <c r="T12" s="320">
        <v>2</v>
      </c>
      <c r="U12" s="320">
        <v>3</v>
      </c>
      <c r="V12" s="320">
        <v>3</v>
      </c>
      <c r="W12" s="320">
        <v>2</v>
      </c>
      <c r="X12" s="320">
        <v>3</v>
      </c>
      <c r="Y12" s="496" t="str">
        <f t="shared" si="0"/>
        <v>3</v>
      </c>
      <c r="Z12" s="514" t="str">
        <f t="shared" si="1"/>
        <v>ดีเยี่ยม</v>
      </c>
      <c r="AA12" s="117"/>
      <c r="AB12" s="119"/>
      <c r="AD12" s="79" t="str">
        <f t="shared" si="2"/>
        <v>3</v>
      </c>
      <c r="AE12" s="79">
        <f t="shared" si="3"/>
        <v>2.8333333333333335</v>
      </c>
      <c r="AF12" s="79">
        <f t="shared" si="4"/>
        <v>3</v>
      </c>
      <c r="AG12" s="79">
        <f t="shared" si="5"/>
        <v>2.5</v>
      </c>
      <c r="AH12" s="79">
        <f t="shared" si="6"/>
        <v>3</v>
      </c>
      <c r="AI12" s="79">
        <f t="shared" si="7"/>
        <v>3</v>
      </c>
      <c r="AJ12" s="79">
        <f t="shared" si="8"/>
        <v>3</v>
      </c>
      <c r="AK12" s="79">
        <f t="shared" si="9"/>
        <v>3</v>
      </c>
      <c r="AL12" s="79">
        <f t="shared" si="10"/>
        <v>2.6666666666666665</v>
      </c>
      <c r="AM12" s="79">
        <f t="shared" si="11"/>
        <v>2.5</v>
      </c>
    </row>
    <row r="13" spans="2:39" ht="18" customHeight="1">
      <c r="B13" s="119"/>
      <c r="C13" s="112"/>
      <c r="D13" s="484" t="str">
        <f>IF(ข้อมูลนร.2!D10="","",ข้อมูลนร.2!D10)</f>
        <v>4</v>
      </c>
      <c r="E13" s="708" t="str">
        <f>IF(ข้อมูลนร.2!G10="","",ข้อมูลนร.2!G10)</f>
        <v>เด็กหญิงแดง  ดอทคอม</v>
      </c>
      <c r="F13" s="709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496" t="str">
        <f t="shared" si="0"/>
        <v/>
      </c>
      <c r="Z13" s="514" t="str">
        <f t="shared" si="1"/>
        <v/>
      </c>
      <c r="AA13" s="117"/>
      <c r="AB13" s="119"/>
      <c r="AD13" s="79" t="str">
        <f t="shared" si="2"/>
        <v/>
      </c>
      <c r="AE13" s="79" t="str">
        <f t="shared" si="3"/>
        <v/>
      </c>
      <c r="AF13" s="79" t="str">
        <f t="shared" si="4"/>
        <v/>
      </c>
      <c r="AG13" s="79" t="str">
        <f t="shared" si="5"/>
        <v/>
      </c>
      <c r="AH13" s="79" t="str">
        <f t="shared" si="6"/>
        <v/>
      </c>
      <c r="AI13" s="79" t="str">
        <f t="shared" si="7"/>
        <v/>
      </c>
      <c r="AJ13" s="79" t="str">
        <f t="shared" si="8"/>
        <v/>
      </c>
      <c r="AK13" s="79" t="str">
        <f t="shared" si="9"/>
        <v/>
      </c>
      <c r="AL13" s="79" t="str">
        <f t="shared" si="10"/>
        <v/>
      </c>
      <c r="AM13" s="79" t="str">
        <f t="shared" si="11"/>
        <v/>
      </c>
    </row>
    <row r="14" spans="2:39" ht="18" customHeight="1">
      <c r="B14" s="119"/>
      <c r="C14" s="112"/>
      <c r="D14" s="484" t="str">
        <f>IF(ข้อมูลนร.2!D11="","",ข้อมูลนร.2!D11)</f>
        <v/>
      </c>
      <c r="E14" s="708" t="str">
        <f>IF(ข้อมูลนร.2!G11="","",ข้อมูลนร.2!G11)</f>
        <v/>
      </c>
      <c r="F14" s="709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496" t="str">
        <f t="shared" si="0"/>
        <v/>
      </c>
      <c r="Z14" s="514" t="str">
        <f t="shared" si="1"/>
        <v/>
      </c>
      <c r="AA14" s="117"/>
      <c r="AB14" s="119"/>
      <c r="AD14" s="79" t="str">
        <f t="shared" si="2"/>
        <v/>
      </c>
      <c r="AE14" s="79" t="str">
        <f t="shared" si="3"/>
        <v/>
      </c>
      <c r="AF14" s="79" t="str">
        <f t="shared" si="4"/>
        <v/>
      </c>
      <c r="AG14" s="79" t="str">
        <f t="shared" si="5"/>
        <v/>
      </c>
      <c r="AH14" s="79" t="str">
        <f t="shared" si="6"/>
        <v/>
      </c>
      <c r="AI14" s="79" t="str">
        <f t="shared" si="7"/>
        <v/>
      </c>
      <c r="AJ14" s="79" t="str">
        <f t="shared" si="8"/>
        <v/>
      </c>
      <c r="AK14" s="79" t="str">
        <f t="shared" si="9"/>
        <v/>
      </c>
      <c r="AL14" s="79" t="str">
        <f t="shared" si="10"/>
        <v/>
      </c>
      <c r="AM14" s="79" t="str">
        <f t="shared" si="11"/>
        <v/>
      </c>
    </row>
    <row r="15" spans="2:39" ht="18" customHeight="1">
      <c r="B15" s="119"/>
      <c r="C15" s="112"/>
      <c r="D15" s="484" t="str">
        <f>IF(ข้อมูลนร.2!D12="","",ข้อมูลนร.2!D12)</f>
        <v/>
      </c>
      <c r="E15" s="708" t="str">
        <f>IF(ข้อมูลนร.2!G12="","",ข้อมูลนร.2!G12)</f>
        <v/>
      </c>
      <c r="F15" s="709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496" t="str">
        <f t="shared" si="0"/>
        <v/>
      </c>
      <c r="Z15" s="514" t="str">
        <f t="shared" si="1"/>
        <v/>
      </c>
      <c r="AA15" s="117"/>
      <c r="AB15" s="119"/>
      <c r="AD15" s="79" t="str">
        <f t="shared" si="2"/>
        <v/>
      </c>
      <c r="AE15" s="79" t="str">
        <f t="shared" si="3"/>
        <v/>
      </c>
      <c r="AF15" s="79" t="str">
        <f t="shared" si="4"/>
        <v/>
      </c>
      <c r="AG15" s="79" t="str">
        <f t="shared" si="5"/>
        <v/>
      </c>
      <c r="AH15" s="79" t="str">
        <f t="shared" si="6"/>
        <v/>
      </c>
      <c r="AI15" s="79" t="str">
        <f t="shared" si="7"/>
        <v/>
      </c>
      <c r="AJ15" s="79" t="str">
        <f t="shared" si="8"/>
        <v/>
      </c>
      <c r="AK15" s="79" t="str">
        <f t="shared" si="9"/>
        <v/>
      </c>
      <c r="AL15" s="79" t="str">
        <f t="shared" si="10"/>
        <v/>
      </c>
      <c r="AM15" s="79" t="str">
        <f t="shared" si="11"/>
        <v/>
      </c>
    </row>
    <row r="16" spans="2:39" ht="18" customHeight="1">
      <c r="B16" s="119"/>
      <c r="C16" s="112"/>
      <c r="D16" s="484" t="str">
        <f>IF(ข้อมูลนร.2!D13="","",ข้อมูลนร.2!D13)</f>
        <v/>
      </c>
      <c r="E16" s="708" t="str">
        <f>IF(ข้อมูลนร.2!G13="","",ข้อมูลนร.2!G13)</f>
        <v/>
      </c>
      <c r="F16" s="709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496" t="str">
        <f t="shared" si="0"/>
        <v/>
      </c>
      <c r="Z16" s="514" t="str">
        <f t="shared" si="1"/>
        <v/>
      </c>
      <c r="AA16" s="117"/>
      <c r="AB16" s="119"/>
      <c r="AD16" s="79" t="str">
        <f t="shared" si="2"/>
        <v/>
      </c>
      <c r="AE16" s="79" t="str">
        <f t="shared" si="3"/>
        <v/>
      </c>
      <c r="AF16" s="79" t="str">
        <f t="shared" si="4"/>
        <v/>
      </c>
      <c r="AG16" s="79" t="str">
        <f t="shared" si="5"/>
        <v/>
      </c>
      <c r="AH16" s="79" t="str">
        <f t="shared" si="6"/>
        <v/>
      </c>
      <c r="AI16" s="79" t="str">
        <f t="shared" si="7"/>
        <v/>
      </c>
      <c r="AJ16" s="79" t="str">
        <f t="shared" si="8"/>
        <v/>
      </c>
      <c r="AK16" s="79" t="str">
        <f t="shared" si="9"/>
        <v/>
      </c>
      <c r="AL16" s="79" t="str">
        <f t="shared" si="10"/>
        <v/>
      </c>
      <c r="AM16" s="79" t="str">
        <f t="shared" si="11"/>
        <v/>
      </c>
    </row>
    <row r="17" spans="2:39" ht="18" customHeight="1">
      <c r="B17" s="119"/>
      <c r="C17" s="112"/>
      <c r="D17" s="484" t="str">
        <f>IF(ข้อมูลนร.2!D14="","",ข้อมูลนร.2!D14)</f>
        <v/>
      </c>
      <c r="E17" s="708" t="str">
        <f>IF(ข้อมูลนร.2!G14="","",ข้อมูลนร.2!G14)</f>
        <v/>
      </c>
      <c r="F17" s="709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496" t="str">
        <f t="shared" si="0"/>
        <v/>
      </c>
      <c r="Z17" s="514" t="str">
        <f t="shared" si="1"/>
        <v/>
      </c>
      <c r="AA17" s="117"/>
      <c r="AB17" s="119"/>
      <c r="AD17" s="79" t="str">
        <f t="shared" si="2"/>
        <v/>
      </c>
      <c r="AE17" s="79" t="str">
        <f t="shared" si="3"/>
        <v/>
      </c>
      <c r="AF17" s="79" t="str">
        <f t="shared" si="4"/>
        <v/>
      </c>
      <c r="AG17" s="79" t="str">
        <f t="shared" si="5"/>
        <v/>
      </c>
      <c r="AH17" s="79" t="str">
        <f t="shared" si="6"/>
        <v/>
      </c>
      <c r="AI17" s="79" t="str">
        <f t="shared" si="7"/>
        <v/>
      </c>
      <c r="AJ17" s="79" t="str">
        <f t="shared" si="8"/>
        <v/>
      </c>
      <c r="AK17" s="79" t="str">
        <f t="shared" si="9"/>
        <v/>
      </c>
      <c r="AL17" s="79" t="str">
        <f t="shared" si="10"/>
        <v/>
      </c>
      <c r="AM17" s="79" t="str">
        <f t="shared" si="11"/>
        <v/>
      </c>
    </row>
    <row r="18" spans="2:39" ht="18" customHeight="1">
      <c r="B18" s="119"/>
      <c r="C18" s="112"/>
      <c r="D18" s="484" t="str">
        <f>IF(ข้อมูลนร.2!D15="","",ข้อมูลนร.2!D15)</f>
        <v/>
      </c>
      <c r="E18" s="708" t="str">
        <f>IF(ข้อมูลนร.2!G15="","",ข้อมูลนร.2!G15)</f>
        <v/>
      </c>
      <c r="F18" s="709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496" t="str">
        <f t="shared" si="0"/>
        <v/>
      </c>
      <c r="Z18" s="514" t="str">
        <f t="shared" si="1"/>
        <v/>
      </c>
      <c r="AA18" s="117"/>
      <c r="AB18" s="119"/>
      <c r="AD18" s="79" t="str">
        <f t="shared" si="2"/>
        <v/>
      </c>
      <c r="AE18" s="79" t="str">
        <f t="shared" si="3"/>
        <v/>
      </c>
      <c r="AF18" s="79" t="str">
        <f t="shared" si="4"/>
        <v/>
      </c>
      <c r="AG18" s="79" t="str">
        <f t="shared" si="5"/>
        <v/>
      </c>
      <c r="AH18" s="79" t="str">
        <f t="shared" si="6"/>
        <v/>
      </c>
      <c r="AI18" s="79" t="str">
        <f t="shared" si="7"/>
        <v/>
      </c>
      <c r="AJ18" s="79" t="str">
        <f t="shared" si="8"/>
        <v/>
      </c>
      <c r="AK18" s="79" t="str">
        <f t="shared" si="9"/>
        <v/>
      </c>
      <c r="AL18" s="79" t="str">
        <f t="shared" si="10"/>
        <v/>
      </c>
      <c r="AM18" s="79" t="str">
        <f t="shared" si="11"/>
        <v/>
      </c>
    </row>
    <row r="19" spans="2:39" ht="18" customHeight="1">
      <c r="B19" s="119"/>
      <c r="C19" s="112"/>
      <c r="D19" s="484" t="str">
        <f>IF(ข้อมูลนร.2!D16="","",ข้อมูลนร.2!D16)</f>
        <v/>
      </c>
      <c r="E19" s="708" t="str">
        <f>IF(ข้อมูลนร.2!G16="","",ข้อมูลนร.2!G16)</f>
        <v/>
      </c>
      <c r="F19" s="709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496" t="str">
        <f t="shared" si="0"/>
        <v/>
      </c>
      <c r="Z19" s="514" t="str">
        <f t="shared" si="1"/>
        <v/>
      </c>
      <c r="AA19" s="117"/>
      <c r="AB19" s="119"/>
      <c r="AD19" s="79" t="str">
        <f t="shared" si="2"/>
        <v/>
      </c>
      <c r="AE19" s="79" t="str">
        <f t="shared" si="3"/>
        <v/>
      </c>
      <c r="AF19" s="79" t="str">
        <f t="shared" si="4"/>
        <v/>
      </c>
      <c r="AG19" s="79" t="str">
        <f t="shared" si="5"/>
        <v/>
      </c>
      <c r="AH19" s="79" t="str">
        <f t="shared" si="6"/>
        <v/>
      </c>
      <c r="AI19" s="79" t="str">
        <f t="shared" si="7"/>
        <v/>
      </c>
      <c r="AJ19" s="79" t="str">
        <f t="shared" si="8"/>
        <v/>
      </c>
      <c r="AK19" s="79" t="str">
        <f t="shared" si="9"/>
        <v/>
      </c>
      <c r="AL19" s="79" t="str">
        <f t="shared" si="10"/>
        <v/>
      </c>
      <c r="AM19" s="79" t="str">
        <f t="shared" si="11"/>
        <v/>
      </c>
    </row>
    <row r="20" spans="2:39" ht="18" customHeight="1">
      <c r="B20" s="119"/>
      <c r="C20" s="112"/>
      <c r="D20" s="484" t="str">
        <f>IF(ข้อมูลนร.2!D17="","",ข้อมูลนร.2!D17)</f>
        <v/>
      </c>
      <c r="E20" s="708" t="str">
        <f>IF(ข้อมูลนร.2!G17="","",ข้อมูลนร.2!G17)</f>
        <v/>
      </c>
      <c r="F20" s="709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496" t="str">
        <f t="shared" si="0"/>
        <v/>
      </c>
      <c r="Z20" s="514" t="str">
        <f t="shared" si="1"/>
        <v/>
      </c>
      <c r="AA20" s="117"/>
      <c r="AB20" s="119"/>
      <c r="AD20" s="79" t="str">
        <f t="shared" si="2"/>
        <v/>
      </c>
      <c r="AE20" s="79" t="str">
        <f t="shared" si="3"/>
        <v/>
      </c>
      <c r="AF20" s="79" t="str">
        <f t="shared" si="4"/>
        <v/>
      </c>
      <c r="AG20" s="79" t="str">
        <f t="shared" si="5"/>
        <v/>
      </c>
      <c r="AH20" s="79" t="str">
        <f t="shared" si="6"/>
        <v/>
      </c>
      <c r="AI20" s="79" t="str">
        <f t="shared" si="7"/>
        <v/>
      </c>
      <c r="AJ20" s="79" t="str">
        <f t="shared" si="8"/>
        <v/>
      </c>
      <c r="AK20" s="79" t="str">
        <f t="shared" si="9"/>
        <v/>
      </c>
      <c r="AL20" s="79" t="str">
        <f t="shared" si="10"/>
        <v/>
      </c>
      <c r="AM20" s="79" t="str">
        <f t="shared" si="11"/>
        <v/>
      </c>
    </row>
    <row r="21" spans="2:39" ht="18" customHeight="1">
      <c r="B21" s="119"/>
      <c r="C21" s="112"/>
      <c r="D21" s="484" t="str">
        <f>IF(ข้อมูลนร.2!D18="","",ข้อมูลนร.2!D18)</f>
        <v/>
      </c>
      <c r="E21" s="708" t="str">
        <f>IF(ข้อมูลนร.2!G18="","",ข้อมูลนร.2!G18)</f>
        <v/>
      </c>
      <c r="F21" s="709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496" t="str">
        <f t="shared" si="0"/>
        <v/>
      </c>
      <c r="Z21" s="514" t="str">
        <f t="shared" si="1"/>
        <v/>
      </c>
      <c r="AA21" s="117"/>
      <c r="AB21" s="119"/>
      <c r="AD21" s="79" t="str">
        <f t="shared" si="2"/>
        <v/>
      </c>
      <c r="AE21" s="79" t="str">
        <f t="shared" si="3"/>
        <v/>
      </c>
      <c r="AF21" s="79" t="str">
        <f t="shared" si="4"/>
        <v/>
      </c>
      <c r="AG21" s="79" t="str">
        <f t="shared" si="5"/>
        <v/>
      </c>
      <c r="AH21" s="79" t="str">
        <f t="shared" si="6"/>
        <v/>
      </c>
      <c r="AI21" s="79" t="str">
        <f t="shared" si="7"/>
        <v/>
      </c>
      <c r="AJ21" s="79" t="str">
        <f t="shared" si="8"/>
        <v/>
      </c>
      <c r="AK21" s="79" t="str">
        <f t="shared" si="9"/>
        <v/>
      </c>
      <c r="AL21" s="79" t="str">
        <f t="shared" si="10"/>
        <v/>
      </c>
      <c r="AM21" s="79" t="str">
        <f t="shared" si="11"/>
        <v/>
      </c>
    </row>
    <row r="22" spans="2:39" ht="18" customHeight="1">
      <c r="B22" s="119"/>
      <c r="C22" s="112"/>
      <c r="D22" s="484" t="str">
        <f>IF(ข้อมูลนร.2!D19="","",ข้อมูลนร.2!D19)</f>
        <v/>
      </c>
      <c r="E22" s="708" t="str">
        <f>IF(ข้อมูลนร.2!G19="","",ข้อมูลนร.2!G19)</f>
        <v/>
      </c>
      <c r="F22" s="709"/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496" t="str">
        <f t="shared" si="0"/>
        <v/>
      </c>
      <c r="Z22" s="514" t="str">
        <f t="shared" si="1"/>
        <v/>
      </c>
      <c r="AA22" s="117"/>
      <c r="AB22" s="119"/>
      <c r="AD22" s="79" t="str">
        <f t="shared" si="2"/>
        <v/>
      </c>
      <c r="AE22" s="79" t="str">
        <f t="shared" si="3"/>
        <v/>
      </c>
      <c r="AF22" s="79" t="str">
        <f t="shared" si="4"/>
        <v/>
      </c>
      <c r="AG22" s="79" t="str">
        <f t="shared" si="5"/>
        <v/>
      </c>
      <c r="AH22" s="79" t="str">
        <f t="shared" si="6"/>
        <v/>
      </c>
      <c r="AI22" s="79" t="str">
        <f t="shared" si="7"/>
        <v/>
      </c>
      <c r="AJ22" s="79" t="str">
        <f t="shared" si="8"/>
        <v/>
      </c>
      <c r="AK22" s="79" t="str">
        <f t="shared" si="9"/>
        <v/>
      </c>
      <c r="AL22" s="79" t="str">
        <f t="shared" si="10"/>
        <v/>
      </c>
      <c r="AM22" s="79" t="str">
        <f t="shared" si="11"/>
        <v/>
      </c>
    </row>
    <row r="23" spans="2:39" ht="18" customHeight="1">
      <c r="B23" s="119"/>
      <c r="C23" s="112"/>
      <c r="D23" s="484" t="str">
        <f>IF(ข้อมูลนร.2!D20="","",ข้อมูลนร.2!D20)</f>
        <v/>
      </c>
      <c r="E23" s="708" t="str">
        <f>IF(ข้อมูลนร.2!G20="","",ข้อมูลนร.2!G20)</f>
        <v/>
      </c>
      <c r="F23" s="709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496" t="str">
        <f t="shared" si="0"/>
        <v/>
      </c>
      <c r="Z23" s="514" t="str">
        <f t="shared" si="1"/>
        <v/>
      </c>
      <c r="AA23" s="117"/>
      <c r="AB23" s="119"/>
      <c r="AD23" s="79" t="str">
        <f t="shared" si="2"/>
        <v/>
      </c>
      <c r="AE23" s="79" t="str">
        <f t="shared" si="3"/>
        <v/>
      </c>
      <c r="AF23" s="79" t="str">
        <f t="shared" si="4"/>
        <v/>
      </c>
      <c r="AG23" s="79" t="str">
        <f t="shared" si="5"/>
        <v/>
      </c>
      <c r="AH23" s="79" t="str">
        <f t="shared" si="6"/>
        <v/>
      </c>
      <c r="AI23" s="79" t="str">
        <f t="shared" si="7"/>
        <v/>
      </c>
      <c r="AJ23" s="79" t="str">
        <f t="shared" si="8"/>
        <v/>
      </c>
      <c r="AK23" s="79" t="str">
        <f t="shared" si="9"/>
        <v/>
      </c>
      <c r="AL23" s="79" t="str">
        <f t="shared" si="10"/>
        <v/>
      </c>
      <c r="AM23" s="79" t="str">
        <f t="shared" si="11"/>
        <v/>
      </c>
    </row>
    <row r="24" spans="2:39" ht="18" customHeight="1">
      <c r="B24" s="119"/>
      <c r="C24" s="112"/>
      <c r="D24" s="484" t="str">
        <f>IF(ข้อมูลนร.2!D21="","",ข้อมูลนร.2!D21)</f>
        <v/>
      </c>
      <c r="E24" s="708" t="str">
        <f>IF(ข้อมูลนร.2!G21="","",ข้อมูลนร.2!G21)</f>
        <v/>
      </c>
      <c r="F24" s="709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496" t="str">
        <f t="shared" si="0"/>
        <v/>
      </c>
      <c r="Z24" s="514" t="str">
        <f t="shared" si="1"/>
        <v/>
      </c>
      <c r="AA24" s="117"/>
      <c r="AB24" s="119"/>
      <c r="AD24" s="79" t="str">
        <f t="shared" si="2"/>
        <v/>
      </c>
      <c r="AE24" s="79" t="str">
        <f t="shared" si="3"/>
        <v/>
      </c>
      <c r="AF24" s="79" t="str">
        <f t="shared" si="4"/>
        <v/>
      </c>
      <c r="AG24" s="79" t="str">
        <f t="shared" si="5"/>
        <v/>
      </c>
      <c r="AH24" s="79" t="str">
        <f t="shared" si="6"/>
        <v/>
      </c>
      <c r="AI24" s="79" t="str">
        <f t="shared" si="7"/>
        <v/>
      </c>
      <c r="AJ24" s="79" t="str">
        <f t="shared" si="8"/>
        <v/>
      </c>
      <c r="AK24" s="79" t="str">
        <f t="shared" si="9"/>
        <v/>
      </c>
      <c r="AL24" s="79" t="str">
        <f t="shared" si="10"/>
        <v/>
      </c>
      <c r="AM24" s="79" t="str">
        <f t="shared" si="11"/>
        <v/>
      </c>
    </row>
    <row r="25" spans="2:39" ht="18" customHeight="1">
      <c r="B25" s="119"/>
      <c r="C25" s="112"/>
      <c r="D25" s="484" t="str">
        <f>IF(ข้อมูลนร.2!D22="","",ข้อมูลนร.2!D22)</f>
        <v/>
      </c>
      <c r="E25" s="708" t="str">
        <f>IF(ข้อมูลนร.2!G22="","",ข้อมูลนร.2!G22)</f>
        <v/>
      </c>
      <c r="F25" s="709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496" t="str">
        <f t="shared" si="0"/>
        <v/>
      </c>
      <c r="Z25" s="514" t="str">
        <f t="shared" si="1"/>
        <v/>
      </c>
      <c r="AA25" s="117"/>
      <c r="AB25" s="119"/>
      <c r="AD25" s="79" t="str">
        <f t="shared" si="2"/>
        <v/>
      </c>
      <c r="AE25" s="79" t="str">
        <f t="shared" si="3"/>
        <v/>
      </c>
      <c r="AF25" s="79" t="str">
        <f t="shared" si="4"/>
        <v/>
      </c>
      <c r="AG25" s="79" t="str">
        <f t="shared" si="5"/>
        <v/>
      </c>
      <c r="AH25" s="79" t="str">
        <f t="shared" si="6"/>
        <v/>
      </c>
      <c r="AI25" s="79" t="str">
        <f t="shared" si="7"/>
        <v/>
      </c>
      <c r="AJ25" s="79" t="str">
        <f t="shared" si="8"/>
        <v/>
      </c>
      <c r="AK25" s="79" t="str">
        <f t="shared" si="9"/>
        <v/>
      </c>
      <c r="AL25" s="79" t="str">
        <f t="shared" si="10"/>
        <v/>
      </c>
      <c r="AM25" s="79" t="str">
        <f t="shared" si="11"/>
        <v/>
      </c>
    </row>
    <row r="26" spans="2:39" ht="18" customHeight="1">
      <c r="B26" s="119"/>
      <c r="C26" s="112"/>
      <c r="D26" s="484" t="str">
        <f>IF(ข้อมูลนร.2!D23="","",ข้อมูลนร.2!D23)</f>
        <v/>
      </c>
      <c r="E26" s="708" t="str">
        <f>IF(ข้อมูลนร.2!G23="","",ข้อมูลนร.2!G23)</f>
        <v/>
      </c>
      <c r="F26" s="709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496" t="str">
        <f t="shared" si="0"/>
        <v/>
      </c>
      <c r="Z26" s="514" t="str">
        <f t="shared" si="1"/>
        <v/>
      </c>
      <c r="AA26" s="117"/>
      <c r="AB26" s="119"/>
      <c r="AD26" s="79" t="str">
        <f t="shared" si="2"/>
        <v/>
      </c>
      <c r="AE26" s="79" t="str">
        <f t="shared" si="3"/>
        <v/>
      </c>
      <c r="AF26" s="79" t="str">
        <f t="shared" si="4"/>
        <v/>
      </c>
      <c r="AG26" s="79" t="str">
        <f t="shared" si="5"/>
        <v/>
      </c>
      <c r="AH26" s="79" t="str">
        <f t="shared" si="6"/>
        <v/>
      </c>
      <c r="AI26" s="79" t="str">
        <f t="shared" si="7"/>
        <v/>
      </c>
      <c r="AJ26" s="79" t="str">
        <f t="shared" si="8"/>
        <v/>
      </c>
      <c r="AK26" s="79" t="str">
        <f t="shared" si="9"/>
        <v/>
      </c>
      <c r="AL26" s="79" t="str">
        <f t="shared" si="10"/>
        <v/>
      </c>
      <c r="AM26" s="79" t="str">
        <f t="shared" si="11"/>
        <v/>
      </c>
    </row>
    <row r="27" spans="2:39" ht="18" customHeight="1">
      <c r="B27" s="119"/>
      <c r="C27" s="112"/>
      <c r="D27" s="484" t="str">
        <f>IF(ข้อมูลนร.2!D24="","",ข้อมูลนร.2!D24)</f>
        <v/>
      </c>
      <c r="E27" s="708" t="str">
        <f>IF(ข้อมูลนร.2!G24="","",ข้อมูลนร.2!G24)</f>
        <v/>
      </c>
      <c r="F27" s="709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496" t="str">
        <f t="shared" si="0"/>
        <v/>
      </c>
      <c r="Z27" s="514" t="str">
        <f t="shared" si="1"/>
        <v/>
      </c>
      <c r="AA27" s="117"/>
      <c r="AB27" s="119"/>
      <c r="AD27" s="79" t="str">
        <f t="shared" si="2"/>
        <v/>
      </c>
      <c r="AE27" s="79" t="str">
        <f t="shared" si="3"/>
        <v/>
      </c>
      <c r="AF27" s="79" t="str">
        <f t="shared" si="4"/>
        <v/>
      </c>
      <c r="AG27" s="79" t="str">
        <f t="shared" si="5"/>
        <v/>
      </c>
      <c r="AH27" s="79" t="str">
        <f t="shared" si="6"/>
        <v/>
      </c>
      <c r="AI27" s="79" t="str">
        <f t="shared" si="7"/>
        <v/>
      </c>
      <c r="AJ27" s="79" t="str">
        <f t="shared" si="8"/>
        <v/>
      </c>
      <c r="AK27" s="79" t="str">
        <f t="shared" si="9"/>
        <v/>
      </c>
      <c r="AL27" s="79" t="str">
        <f t="shared" si="10"/>
        <v/>
      </c>
      <c r="AM27" s="79" t="str">
        <f t="shared" si="11"/>
        <v/>
      </c>
    </row>
    <row r="28" spans="2:39" ht="18" customHeight="1">
      <c r="B28" s="119"/>
      <c r="C28" s="112"/>
      <c r="D28" s="484" t="str">
        <f>IF(ข้อมูลนร.2!D25="","",ข้อมูลนร.2!D25)</f>
        <v/>
      </c>
      <c r="E28" s="708" t="str">
        <f>IF(ข้อมูลนร.2!G25="","",ข้อมูลนร.2!G25)</f>
        <v/>
      </c>
      <c r="F28" s="709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496" t="str">
        <f t="shared" si="0"/>
        <v/>
      </c>
      <c r="Z28" s="514" t="str">
        <f t="shared" si="1"/>
        <v/>
      </c>
      <c r="AA28" s="117"/>
      <c r="AB28" s="119"/>
      <c r="AD28" s="79" t="str">
        <f t="shared" si="2"/>
        <v/>
      </c>
      <c r="AE28" s="79" t="str">
        <f t="shared" si="3"/>
        <v/>
      </c>
      <c r="AF28" s="79" t="str">
        <f t="shared" si="4"/>
        <v/>
      </c>
      <c r="AG28" s="79" t="str">
        <f t="shared" si="5"/>
        <v/>
      </c>
      <c r="AH28" s="79" t="str">
        <f t="shared" si="6"/>
        <v/>
      </c>
      <c r="AI28" s="79" t="str">
        <f t="shared" si="7"/>
        <v/>
      </c>
      <c r="AJ28" s="79" t="str">
        <f t="shared" si="8"/>
        <v/>
      </c>
      <c r="AK28" s="79" t="str">
        <f t="shared" si="9"/>
        <v/>
      </c>
      <c r="AL28" s="79" t="str">
        <f t="shared" si="10"/>
        <v/>
      </c>
      <c r="AM28" s="79" t="str">
        <f t="shared" si="11"/>
        <v/>
      </c>
    </row>
    <row r="29" spans="2:39" ht="18" customHeight="1">
      <c r="B29" s="119"/>
      <c r="C29" s="112"/>
      <c r="D29" s="484" t="str">
        <f>IF(ข้อมูลนร.2!D26="","",ข้อมูลนร.2!D26)</f>
        <v/>
      </c>
      <c r="E29" s="708" t="str">
        <f>IF(ข้อมูลนร.2!G26="","",ข้อมูลนร.2!G26)</f>
        <v/>
      </c>
      <c r="F29" s="709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496" t="str">
        <f t="shared" si="0"/>
        <v/>
      </c>
      <c r="Z29" s="514" t="str">
        <f t="shared" si="1"/>
        <v/>
      </c>
      <c r="AA29" s="117"/>
      <c r="AB29" s="119"/>
      <c r="AD29" s="79" t="str">
        <f t="shared" si="2"/>
        <v/>
      </c>
      <c r="AE29" s="79" t="str">
        <f t="shared" si="3"/>
        <v/>
      </c>
      <c r="AF29" s="79" t="str">
        <f t="shared" si="4"/>
        <v/>
      </c>
      <c r="AG29" s="79" t="str">
        <f t="shared" si="5"/>
        <v/>
      </c>
      <c r="AH29" s="79" t="str">
        <f t="shared" si="6"/>
        <v/>
      </c>
      <c r="AI29" s="79" t="str">
        <f t="shared" si="7"/>
        <v/>
      </c>
      <c r="AJ29" s="79" t="str">
        <f t="shared" si="8"/>
        <v/>
      </c>
      <c r="AK29" s="79" t="str">
        <f t="shared" si="9"/>
        <v/>
      </c>
      <c r="AL29" s="79" t="str">
        <f t="shared" si="10"/>
        <v/>
      </c>
      <c r="AM29" s="79" t="str">
        <f t="shared" si="11"/>
        <v/>
      </c>
    </row>
    <row r="30" spans="2:39" ht="18" customHeight="1">
      <c r="B30" s="119"/>
      <c r="C30" s="112"/>
      <c r="D30" s="484" t="str">
        <f>IF(ข้อมูลนร.2!D27="","",ข้อมูลนร.2!D27)</f>
        <v/>
      </c>
      <c r="E30" s="708" t="str">
        <f>IF(ข้อมูลนร.2!G27="","",ข้อมูลนร.2!G27)</f>
        <v/>
      </c>
      <c r="F30" s="709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496" t="str">
        <f t="shared" si="0"/>
        <v/>
      </c>
      <c r="Z30" s="514" t="str">
        <f t="shared" si="1"/>
        <v/>
      </c>
      <c r="AA30" s="117"/>
      <c r="AB30" s="119"/>
      <c r="AD30" s="79" t="str">
        <f t="shared" si="2"/>
        <v/>
      </c>
      <c r="AE30" s="79" t="str">
        <f t="shared" si="3"/>
        <v/>
      </c>
      <c r="AF30" s="79" t="str">
        <f t="shared" si="4"/>
        <v/>
      </c>
      <c r="AG30" s="79" t="str">
        <f t="shared" si="5"/>
        <v/>
      </c>
      <c r="AH30" s="79" t="str">
        <f t="shared" si="6"/>
        <v/>
      </c>
      <c r="AI30" s="79" t="str">
        <f t="shared" si="7"/>
        <v/>
      </c>
      <c r="AJ30" s="79" t="str">
        <f t="shared" si="8"/>
        <v/>
      </c>
      <c r="AK30" s="79" t="str">
        <f t="shared" si="9"/>
        <v/>
      </c>
      <c r="AL30" s="79" t="str">
        <f t="shared" si="10"/>
        <v/>
      </c>
      <c r="AM30" s="79" t="str">
        <f t="shared" si="11"/>
        <v/>
      </c>
    </row>
    <row r="31" spans="2:39" ht="18" customHeight="1">
      <c r="B31" s="119"/>
      <c r="C31" s="112"/>
      <c r="D31" s="484" t="str">
        <f>IF(ข้อมูลนร.2!D28="","",ข้อมูลนร.2!D28)</f>
        <v/>
      </c>
      <c r="E31" s="708" t="str">
        <f>IF(ข้อมูลนร.2!G28="","",ข้อมูลนร.2!G28)</f>
        <v/>
      </c>
      <c r="F31" s="709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496" t="str">
        <f t="shared" si="0"/>
        <v/>
      </c>
      <c r="Z31" s="514" t="str">
        <f t="shared" si="1"/>
        <v/>
      </c>
      <c r="AA31" s="117"/>
      <c r="AB31" s="119"/>
      <c r="AD31" s="79" t="str">
        <f t="shared" si="2"/>
        <v/>
      </c>
      <c r="AE31" s="79" t="str">
        <f t="shared" si="3"/>
        <v/>
      </c>
      <c r="AF31" s="79" t="str">
        <f t="shared" si="4"/>
        <v/>
      </c>
      <c r="AG31" s="79" t="str">
        <f t="shared" si="5"/>
        <v/>
      </c>
      <c r="AH31" s="79" t="str">
        <f t="shared" si="6"/>
        <v/>
      </c>
      <c r="AI31" s="79" t="str">
        <f t="shared" si="7"/>
        <v/>
      </c>
      <c r="AJ31" s="79" t="str">
        <f t="shared" si="8"/>
        <v/>
      </c>
      <c r="AK31" s="79" t="str">
        <f t="shared" si="9"/>
        <v/>
      </c>
      <c r="AL31" s="79" t="str">
        <f t="shared" si="10"/>
        <v/>
      </c>
      <c r="AM31" s="79" t="str">
        <f t="shared" si="11"/>
        <v/>
      </c>
    </row>
    <row r="32" spans="2:39" ht="18" customHeight="1">
      <c r="B32" s="119"/>
      <c r="C32" s="112"/>
      <c r="D32" s="484" t="str">
        <f>IF(ข้อมูลนร.2!D29="","",ข้อมูลนร.2!D29)</f>
        <v/>
      </c>
      <c r="E32" s="708" t="str">
        <f>IF(ข้อมูลนร.2!G29="","",ข้อมูลนร.2!G29)</f>
        <v/>
      </c>
      <c r="F32" s="709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496" t="str">
        <f t="shared" si="0"/>
        <v/>
      </c>
      <c r="Z32" s="514" t="str">
        <f t="shared" si="1"/>
        <v/>
      </c>
      <c r="AA32" s="117"/>
      <c r="AB32" s="119"/>
      <c r="AD32" s="79" t="str">
        <f t="shared" si="2"/>
        <v/>
      </c>
      <c r="AE32" s="79" t="str">
        <f t="shared" si="3"/>
        <v/>
      </c>
      <c r="AF32" s="79" t="str">
        <f t="shared" si="4"/>
        <v/>
      </c>
      <c r="AG32" s="79" t="str">
        <f t="shared" si="5"/>
        <v/>
      </c>
      <c r="AH32" s="79" t="str">
        <f t="shared" si="6"/>
        <v/>
      </c>
      <c r="AI32" s="79" t="str">
        <f t="shared" si="7"/>
        <v/>
      </c>
      <c r="AJ32" s="79" t="str">
        <f t="shared" si="8"/>
        <v/>
      </c>
      <c r="AK32" s="79" t="str">
        <f t="shared" si="9"/>
        <v/>
      </c>
      <c r="AL32" s="79" t="str">
        <f t="shared" si="10"/>
        <v/>
      </c>
      <c r="AM32" s="79" t="str">
        <f t="shared" si="11"/>
        <v/>
      </c>
    </row>
    <row r="33" spans="2:39" ht="18" customHeight="1">
      <c r="B33" s="119"/>
      <c r="C33" s="112"/>
      <c r="D33" s="484" t="str">
        <f>IF(ข้อมูลนร.2!D30="","",ข้อมูลนร.2!D30)</f>
        <v/>
      </c>
      <c r="E33" s="708" t="str">
        <f>IF(ข้อมูลนร.2!G30="","",ข้อมูลนร.2!G30)</f>
        <v/>
      </c>
      <c r="F33" s="709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496" t="str">
        <f t="shared" si="0"/>
        <v/>
      </c>
      <c r="Z33" s="514" t="str">
        <f t="shared" si="1"/>
        <v/>
      </c>
      <c r="AA33" s="117"/>
      <c r="AB33" s="119"/>
      <c r="AD33" s="79" t="str">
        <f t="shared" si="2"/>
        <v/>
      </c>
      <c r="AE33" s="79" t="str">
        <f t="shared" si="3"/>
        <v/>
      </c>
      <c r="AF33" s="79" t="str">
        <f t="shared" si="4"/>
        <v/>
      </c>
      <c r="AG33" s="79" t="str">
        <f t="shared" si="5"/>
        <v/>
      </c>
      <c r="AH33" s="79" t="str">
        <f t="shared" si="6"/>
        <v/>
      </c>
      <c r="AI33" s="79" t="str">
        <f t="shared" si="7"/>
        <v/>
      </c>
      <c r="AJ33" s="79" t="str">
        <f t="shared" si="8"/>
        <v/>
      </c>
      <c r="AK33" s="79" t="str">
        <f t="shared" si="9"/>
        <v/>
      </c>
      <c r="AL33" s="79" t="str">
        <f t="shared" si="10"/>
        <v/>
      </c>
      <c r="AM33" s="79" t="str">
        <f t="shared" si="11"/>
        <v/>
      </c>
    </row>
    <row r="34" spans="2:39" ht="18" customHeight="1">
      <c r="B34" s="119"/>
      <c r="C34" s="112"/>
      <c r="D34" s="484" t="str">
        <f>IF(ข้อมูลนร.2!D31="","",ข้อมูลนร.2!D31)</f>
        <v/>
      </c>
      <c r="E34" s="708" t="str">
        <f>IF(ข้อมูลนร.2!G31="","",ข้อมูลนร.2!G31)</f>
        <v/>
      </c>
      <c r="F34" s="709"/>
      <c r="G34" s="320"/>
      <c r="H34" s="320"/>
      <c r="I34" s="320"/>
      <c r="J34" s="320"/>
      <c r="K34" s="320"/>
      <c r="L34" s="320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496" t="str">
        <f t="shared" si="0"/>
        <v/>
      </c>
      <c r="Z34" s="514" t="str">
        <f t="shared" si="1"/>
        <v/>
      </c>
      <c r="AA34" s="117"/>
      <c r="AB34" s="119"/>
      <c r="AD34" s="79" t="str">
        <f t="shared" si="2"/>
        <v/>
      </c>
      <c r="AE34" s="79" t="str">
        <f t="shared" si="3"/>
        <v/>
      </c>
      <c r="AF34" s="79" t="str">
        <f t="shared" si="4"/>
        <v/>
      </c>
      <c r="AG34" s="79" t="str">
        <f t="shared" si="5"/>
        <v/>
      </c>
      <c r="AH34" s="79" t="str">
        <f t="shared" si="6"/>
        <v/>
      </c>
      <c r="AI34" s="79" t="str">
        <f t="shared" si="7"/>
        <v/>
      </c>
      <c r="AJ34" s="79" t="str">
        <f t="shared" si="8"/>
        <v/>
      </c>
      <c r="AK34" s="79" t="str">
        <f t="shared" si="9"/>
        <v/>
      </c>
      <c r="AL34" s="79" t="str">
        <f t="shared" si="10"/>
        <v/>
      </c>
      <c r="AM34" s="79" t="str">
        <f t="shared" si="11"/>
        <v/>
      </c>
    </row>
    <row r="35" spans="2:39" ht="18" customHeight="1">
      <c r="B35" s="119"/>
      <c r="C35" s="112"/>
      <c r="D35" s="484" t="str">
        <f>IF(ข้อมูลนร.2!D32="","",ข้อมูลนร.2!D32)</f>
        <v/>
      </c>
      <c r="E35" s="708" t="str">
        <f>IF(ข้อมูลนร.2!G32="","",ข้อมูลนร.2!G32)</f>
        <v/>
      </c>
      <c r="F35" s="709"/>
      <c r="G35" s="320"/>
      <c r="H35" s="320"/>
      <c r="I35" s="320"/>
      <c r="J35" s="320"/>
      <c r="K35" s="320"/>
      <c r="L35" s="320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496" t="str">
        <f t="shared" si="0"/>
        <v/>
      </c>
      <c r="Z35" s="514" t="str">
        <f t="shared" si="1"/>
        <v/>
      </c>
      <c r="AA35" s="117"/>
      <c r="AB35" s="119"/>
      <c r="AD35" s="79" t="str">
        <f t="shared" si="2"/>
        <v/>
      </c>
      <c r="AE35" s="79" t="str">
        <f t="shared" si="3"/>
        <v/>
      </c>
      <c r="AF35" s="79" t="str">
        <f t="shared" si="4"/>
        <v/>
      </c>
      <c r="AG35" s="79" t="str">
        <f t="shared" si="5"/>
        <v/>
      </c>
      <c r="AH35" s="79" t="str">
        <f t="shared" si="6"/>
        <v/>
      </c>
      <c r="AI35" s="79" t="str">
        <f t="shared" si="7"/>
        <v/>
      </c>
      <c r="AJ35" s="79" t="str">
        <f t="shared" si="8"/>
        <v/>
      </c>
      <c r="AK35" s="79" t="str">
        <f t="shared" si="9"/>
        <v/>
      </c>
      <c r="AL35" s="79" t="str">
        <f t="shared" si="10"/>
        <v/>
      </c>
      <c r="AM35" s="79" t="str">
        <f t="shared" si="11"/>
        <v/>
      </c>
    </row>
    <row r="36" spans="2:39" ht="18" customHeight="1">
      <c r="B36" s="119"/>
      <c r="C36" s="112"/>
      <c r="D36" s="484" t="str">
        <f>IF(ข้อมูลนร.2!D33="","",ข้อมูลนร.2!D33)</f>
        <v/>
      </c>
      <c r="E36" s="708" t="str">
        <f>IF(ข้อมูลนร.2!G33="","",ข้อมูลนร.2!G33)</f>
        <v/>
      </c>
      <c r="F36" s="709"/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496" t="str">
        <f t="shared" si="0"/>
        <v/>
      </c>
      <c r="Z36" s="514" t="str">
        <f t="shared" si="1"/>
        <v/>
      </c>
      <c r="AA36" s="117"/>
      <c r="AB36" s="119"/>
      <c r="AD36" s="79" t="str">
        <f t="shared" si="2"/>
        <v/>
      </c>
      <c r="AE36" s="79" t="str">
        <f t="shared" si="3"/>
        <v/>
      </c>
      <c r="AF36" s="79" t="str">
        <f t="shared" si="4"/>
        <v/>
      </c>
      <c r="AG36" s="79" t="str">
        <f t="shared" si="5"/>
        <v/>
      </c>
      <c r="AH36" s="79" t="str">
        <f t="shared" si="6"/>
        <v/>
      </c>
      <c r="AI36" s="79" t="str">
        <f t="shared" si="7"/>
        <v/>
      </c>
      <c r="AJ36" s="79" t="str">
        <f t="shared" si="8"/>
        <v/>
      </c>
      <c r="AK36" s="79" t="str">
        <f t="shared" si="9"/>
        <v/>
      </c>
      <c r="AL36" s="79" t="str">
        <f t="shared" si="10"/>
        <v/>
      </c>
      <c r="AM36" s="79" t="str">
        <f t="shared" si="11"/>
        <v/>
      </c>
    </row>
    <row r="37" spans="2:39" ht="18" customHeight="1">
      <c r="B37" s="119"/>
      <c r="C37" s="112"/>
      <c r="D37" s="484" t="str">
        <f>IF(ข้อมูลนร.2!D34="","",ข้อมูลนร.2!D34)</f>
        <v/>
      </c>
      <c r="E37" s="708" t="str">
        <f>IF(ข้อมูลนร.2!G34="","",ข้อมูลนร.2!G34)</f>
        <v/>
      </c>
      <c r="F37" s="709"/>
      <c r="G37" s="320"/>
      <c r="H37" s="320"/>
      <c r="I37" s="320"/>
      <c r="J37" s="320"/>
      <c r="K37" s="320"/>
      <c r="L37" s="320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496" t="str">
        <f t="shared" si="0"/>
        <v/>
      </c>
      <c r="Z37" s="514" t="str">
        <f t="shared" si="1"/>
        <v/>
      </c>
      <c r="AA37" s="117"/>
      <c r="AB37" s="119"/>
      <c r="AD37" s="79" t="str">
        <f t="shared" si="2"/>
        <v/>
      </c>
      <c r="AE37" s="79" t="str">
        <f t="shared" si="3"/>
        <v/>
      </c>
      <c r="AF37" s="79" t="str">
        <f t="shared" si="4"/>
        <v/>
      </c>
      <c r="AG37" s="79" t="str">
        <f t="shared" si="5"/>
        <v/>
      </c>
      <c r="AH37" s="79" t="str">
        <f t="shared" si="6"/>
        <v/>
      </c>
      <c r="AI37" s="79" t="str">
        <f t="shared" si="7"/>
        <v/>
      </c>
      <c r="AJ37" s="79" t="str">
        <f t="shared" si="8"/>
        <v/>
      </c>
      <c r="AK37" s="79" t="str">
        <f t="shared" si="9"/>
        <v/>
      </c>
      <c r="AL37" s="79" t="str">
        <f t="shared" si="10"/>
        <v/>
      </c>
      <c r="AM37" s="79" t="str">
        <f t="shared" si="11"/>
        <v/>
      </c>
    </row>
    <row r="38" spans="2:39" ht="18" customHeight="1">
      <c r="B38" s="119"/>
      <c r="C38" s="112"/>
      <c r="D38" s="484" t="str">
        <f>IF(ข้อมูลนร.2!D35="","",ข้อมูลนร.2!D35)</f>
        <v/>
      </c>
      <c r="E38" s="708" t="str">
        <f>IF(ข้อมูลนร.2!G35="","",ข้อมูลนร.2!G35)</f>
        <v/>
      </c>
      <c r="F38" s="709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496" t="str">
        <f t="shared" si="0"/>
        <v/>
      </c>
      <c r="Z38" s="514" t="str">
        <f t="shared" si="1"/>
        <v/>
      </c>
      <c r="AA38" s="117"/>
      <c r="AB38" s="119"/>
      <c r="AD38" s="79" t="str">
        <f t="shared" si="2"/>
        <v/>
      </c>
      <c r="AE38" s="79" t="str">
        <f t="shared" si="3"/>
        <v/>
      </c>
      <c r="AF38" s="79" t="str">
        <f t="shared" si="4"/>
        <v/>
      </c>
      <c r="AG38" s="79" t="str">
        <f t="shared" si="5"/>
        <v/>
      </c>
      <c r="AH38" s="79" t="str">
        <f t="shared" si="6"/>
        <v/>
      </c>
      <c r="AI38" s="79" t="str">
        <f t="shared" si="7"/>
        <v/>
      </c>
      <c r="AJ38" s="79" t="str">
        <f t="shared" si="8"/>
        <v/>
      </c>
      <c r="AK38" s="79" t="str">
        <f t="shared" si="9"/>
        <v/>
      </c>
      <c r="AL38" s="79" t="str">
        <f t="shared" si="10"/>
        <v/>
      </c>
      <c r="AM38" s="79" t="str">
        <f t="shared" si="11"/>
        <v/>
      </c>
    </row>
    <row r="39" spans="2:39" ht="18" customHeight="1">
      <c r="B39" s="119"/>
      <c r="C39" s="112"/>
      <c r="D39" s="484" t="str">
        <f>IF(ข้อมูลนร.2!D36="","",ข้อมูลนร.2!D36)</f>
        <v/>
      </c>
      <c r="E39" s="708" t="str">
        <f>IF(ข้อมูลนร.2!G36="","",ข้อมูลนร.2!G36)</f>
        <v/>
      </c>
      <c r="F39" s="709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496" t="str">
        <f t="shared" si="0"/>
        <v/>
      </c>
      <c r="Z39" s="514" t="str">
        <f t="shared" si="1"/>
        <v/>
      </c>
      <c r="AA39" s="117"/>
      <c r="AB39" s="119"/>
      <c r="AD39" s="79" t="str">
        <f t="shared" si="2"/>
        <v/>
      </c>
      <c r="AE39" s="79" t="str">
        <f t="shared" si="3"/>
        <v/>
      </c>
      <c r="AF39" s="79" t="str">
        <f t="shared" si="4"/>
        <v/>
      </c>
      <c r="AG39" s="79" t="str">
        <f t="shared" si="5"/>
        <v/>
      </c>
      <c r="AH39" s="79" t="str">
        <f t="shared" si="6"/>
        <v/>
      </c>
      <c r="AI39" s="79" t="str">
        <f t="shared" si="7"/>
        <v/>
      </c>
      <c r="AJ39" s="79" t="str">
        <f t="shared" si="8"/>
        <v/>
      </c>
      <c r="AK39" s="79" t="str">
        <f t="shared" si="9"/>
        <v/>
      </c>
      <c r="AL39" s="79" t="str">
        <f t="shared" si="10"/>
        <v/>
      </c>
      <c r="AM39" s="79" t="str">
        <f t="shared" si="11"/>
        <v/>
      </c>
    </row>
    <row r="40" spans="2:39" ht="18" customHeight="1">
      <c r="B40" s="119"/>
      <c r="C40" s="112"/>
      <c r="D40" s="484" t="str">
        <f>IF(ข้อมูลนร.2!D37="","",ข้อมูลนร.2!D37)</f>
        <v/>
      </c>
      <c r="E40" s="708" t="str">
        <f>IF(ข้อมูลนร.2!G37="","",ข้อมูลนร.2!G37)</f>
        <v/>
      </c>
      <c r="F40" s="709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496" t="str">
        <f t="shared" si="0"/>
        <v/>
      </c>
      <c r="Z40" s="514" t="str">
        <f t="shared" si="1"/>
        <v/>
      </c>
      <c r="AA40" s="117"/>
      <c r="AB40" s="119"/>
      <c r="AD40" s="79" t="str">
        <f t="shared" si="2"/>
        <v/>
      </c>
      <c r="AE40" s="79" t="str">
        <f t="shared" si="3"/>
        <v/>
      </c>
      <c r="AF40" s="79" t="str">
        <f t="shared" si="4"/>
        <v/>
      </c>
      <c r="AG40" s="79" t="str">
        <f t="shared" si="5"/>
        <v/>
      </c>
      <c r="AH40" s="79" t="str">
        <f t="shared" si="6"/>
        <v/>
      </c>
      <c r="AI40" s="79" t="str">
        <f t="shared" si="7"/>
        <v/>
      </c>
      <c r="AJ40" s="79" t="str">
        <f t="shared" si="8"/>
        <v/>
      </c>
      <c r="AK40" s="79" t="str">
        <f t="shared" si="9"/>
        <v/>
      </c>
      <c r="AL40" s="79" t="str">
        <f t="shared" si="10"/>
        <v/>
      </c>
      <c r="AM40" s="79" t="str">
        <f t="shared" si="11"/>
        <v/>
      </c>
    </row>
    <row r="41" spans="2:39" ht="18" customHeight="1">
      <c r="B41" s="119"/>
      <c r="C41" s="112"/>
      <c r="D41" s="484" t="str">
        <f>IF(ข้อมูลนร.2!D38="","",ข้อมูลนร.2!D38)</f>
        <v/>
      </c>
      <c r="E41" s="708" t="str">
        <f>IF(ข้อมูลนร.2!G38="","",ข้อมูลนร.2!G38)</f>
        <v/>
      </c>
      <c r="F41" s="709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496" t="str">
        <f t="shared" si="0"/>
        <v/>
      </c>
      <c r="Z41" s="514" t="str">
        <f t="shared" si="1"/>
        <v/>
      </c>
      <c r="AA41" s="117"/>
      <c r="AB41" s="119"/>
      <c r="AD41" s="79" t="str">
        <f t="shared" si="2"/>
        <v/>
      </c>
      <c r="AE41" s="79" t="str">
        <f t="shared" si="3"/>
        <v/>
      </c>
      <c r="AF41" s="79" t="str">
        <f t="shared" si="4"/>
        <v/>
      </c>
      <c r="AG41" s="79" t="str">
        <f t="shared" si="5"/>
        <v/>
      </c>
      <c r="AH41" s="79" t="str">
        <f t="shared" si="6"/>
        <v/>
      </c>
      <c r="AI41" s="79" t="str">
        <f t="shared" si="7"/>
        <v/>
      </c>
      <c r="AJ41" s="79" t="str">
        <f t="shared" si="8"/>
        <v/>
      </c>
      <c r="AK41" s="79" t="str">
        <f t="shared" si="9"/>
        <v/>
      </c>
      <c r="AL41" s="79" t="str">
        <f t="shared" si="10"/>
        <v/>
      </c>
      <c r="AM41" s="79" t="str">
        <f t="shared" si="11"/>
        <v/>
      </c>
    </row>
    <row r="42" spans="2:39" ht="18" customHeight="1">
      <c r="B42" s="119"/>
      <c r="C42" s="112"/>
      <c r="D42" s="494" t="str">
        <f>IF(ข้อมูลนร.2!D39="","",ข้อมูลนร.2!D39)</f>
        <v/>
      </c>
      <c r="E42" s="743" t="str">
        <f>IF(ข้อมูลนร.2!G39="","",ข้อมูลนร.2!G39)</f>
        <v/>
      </c>
      <c r="F42" s="743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496" t="str">
        <f t="shared" si="0"/>
        <v/>
      </c>
      <c r="Z42" s="514" t="str">
        <f t="shared" si="1"/>
        <v/>
      </c>
      <c r="AA42" s="117"/>
      <c r="AB42" s="119"/>
      <c r="AD42" s="79" t="str">
        <f t="shared" si="2"/>
        <v/>
      </c>
      <c r="AE42" s="79" t="str">
        <f t="shared" si="3"/>
        <v/>
      </c>
      <c r="AF42" s="79" t="str">
        <f t="shared" si="4"/>
        <v/>
      </c>
      <c r="AG42" s="79" t="str">
        <f t="shared" si="5"/>
        <v/>
      </c>
      <c r="AH42" s="79" t="str">
        <f t="shared" si="6"/>
        <v/>
      </c>
      <c r="AI42" s="79" t="str">
        <f t="shared" si="7"/>
        <v/>
      </c>
      <c r="AJ42" s="79" t="str">
        <f t="shared" si="8"/>
        <v/>
      </c>
      <c r="AK42" s="79" t="str">
        <f t="shared" si="9"/>
        <v/>
      </c>
      <c r="AL42" s="79" t="str">
        <f t="shared" si="10"/>
        <v/>
      </c>
      <c r="AM42" s="79" t="str">
        <f t="shared" si="11"/>
        <v/>
      </c>
    </row>
    <row r="43" spans="2:39" ht="18" customHeight="1">
      <c r="B43" s="119"/>
      <c r="C43" s="112"/>
      <c r="D43" s="494" t="str">
        <f>IF(ข้อมูลนร.2!D40="","",ข้อมูลนร.2!D40)</f>
        <v/>
      </c>
      <c r="E43" s="743" t="str">
        <f>IF(ข้อมูลนร.2!G40="","",ข้อมูลนร.2!G40)</f>
        <v/>
      </c>
      <c r="F43" s="743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496" t="str">
        <f t="shared" si="0"/>
        <v/>
      </c>
      <c r="Z43" s="514" t="str">
        <f t="shared" si="1"/>
        <v/>
      </c>
      <c r="AA43" s="114"/>
      <c r="AB43" s="119"/>
      <c r="AD43" s="79" t="str">
        <f t="shared" si="2"/>
        <v/>
      </c>
      <c r="AE43" s="79" t="str">
        <f t="shared" si="3"/>
        <v/>
      </c>
      <c r="AF43" s="79" t="str">
        <f t="shared" si="4"/>
        <v/>
      </c>
      <c r="AG43" s="79" t="str">
        <f t="shared" si="5"/>
        <v/>
      </c>
      <c r="AH43" s="79" t="str">
        <f t="shared" si="6"/>
        <v/>
      </c>
      <c r="AI43" s="79" t="str">
        <f t="shared" si="7"/>
        <v/>
      </c>
      <c r="AJ43" s="79" t="str">
        <f t="shared" si="8"/>
        <v/>
      </c>
      <c r="AK43" s="79" t="str">
        <f t="shared" si="9"/>
        <v/>
      </c>
      <c r="AL43" s="79" t="str">
        <f t="shared" si="10"/>
        <v/>
      </c>
      <c r="AM43" s="79" t="str">
        <f t="shared" si="11"/>
        <v/>
      </c>
    </row>
    <row r="44" spans="2:39" ht="18" customHeight="1">
      <c r="B44" s="119"/>
      <c r="C44" s="112"/>
      <c r="D44" s="494" t="str">
        <f>IF(ข้อมูลนร.2!D41="","",ข้อมูลนร.2!D41)</f>
        <v/>
      </c>
      <c r="E44" s="743" t="str">
        <f>IF(ข้อมูลนร.2!G41="","",ข้อมูลนร.2!G41)</f>
        <v/>
      </c>
      <c r="F44" s="743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496" t="str">
        <f t="shared" si="0"/>
        <v/>
      </c>
      <c r="Z44" s="514" t="str">
        <f t="shared" si="1"/>
        <v/>
      </c>
      <c r="AA44" s="114"/>
      <c r="AB44" s="119"/>
      <c r="AD44" s="79" t="str">
        <f t="shared" si="2"/>
        <v/>
      </c>
      <c r="AE44" s="79" t="str">
        <f t="shared" si="3"/>
        <v/>
      </c>
      <c r="AF44" s="79" t="str">
        <f t="shared" si="4"/>
        <v/>
      </c>
      <c r="AG44" s="79" t="str">
        <f t="shared" si="5"/>
        <v/>
      </c>
      <c r="AH44" s="79" t="str">
        <f t="shared" si="6"/>
        <v/>
      </c>
      <c r="AI44" s="79" t="str">
        <f t="shared" si="7"/>
        <v/>
      </c>
      <c r="AJ44" s="79" t="str">
        <f t="shared" si="8"/>
        <v/>
      </c>
      <c r="AK44" s="79" t="str">
        <f t="shared" si="9"/>
        <v/>
      </c>
      <c r="AL44" s="79" t="str">
        <f t="shared" si="10"/>
        <v/>
      </c>
      <c r="AM44" s="79" t="str">
        <f t="shared" si="11"/>
        <v/>
      </c>
    </row>
    <row r="45" spans="2:39">
      <c r="B45" s="119"/>
      <c r="C45" s="112"/>
      <c r="D45" s="112"/>
      <c r="E45" s="112"/>
      <c r="F45" s="112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4"/>
      <c r="Z45" s="114"/>
      <c r="AA45" s="114"/>
      <c r="AB45" s="119"/>
    </row>
    <row r="46" spans="2:39">
      <c r="B46" s="119"/>
      <c r="C46" s="119"/>
      <c r="D46" s="119"/>
      <c r="E46" s="119"/>
      <c r="F46" s="119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1"/>
      <c r="Z46" s="121"/>
      <c r="AA46" s="121"/>
      <c r="AB46" s="119"/>
    </row>
  </sheetData>
  <sheetProtection algorithmName="SHA-512" hashValue="aClHNTIRu8zEAwyTsamifKA8hGozzFzNd74Gw0miyMgUw69aMZOew/CXrZqQLxWdOZmmUM147V0OkYovLhVeLA==" saltValue="kR8RqpMMAC4E+D3EEQw1nQ==" spinCount="100000" sheet="1" objects="1" scenarios="1" selectLockedCells="1"/>
  <mergeCells count="49">
    <mergeCell ref="E14:F14"/>
    <mergeCell ref="E15:F15"/>
    <mergeCell ref="E23:F23"/>
    <mergeCell ref="E24:F24"/>
    <mergeCell ref="E25:F25"/>
    <mergeCell ref="E18:F18"/>
    <mergeCell ref="E19:F19"/>
    <mergeCell ref="E20:F20"/>
    <mergeCell ref="E21:F21"/>
    <mergeCell ref="E22:F22"/>
    <mergeCell ref="E17:F17"/>
    <mergeCell ref="E16:F16"/>
    <mergeCell ref="E10:F10"/>
    <mergeCell ref="Y6:Y9"/>
    <mergeCell ref="E11:F11"/>
    <mergeCell ref="E12:F12"/>
    <mergeCell ref="E13:F13"/>
    <mergeCell ref="G6:X6"/>
    <mergeCell ref="G7:J7"/>
    <mergeCell ref="K7:L7"/>
    <mergeCell ref="N7:O7"/>
    <mergeCell ref="P7:Q7"/>
    <mergeCell ref="R7:S7"/>
    <mergeCell ref="T7:V7"/>
    <mergeCell ref="W7:X7"/>
    <mergeCell ref="D3:Z3"/>
    <mergeCell ref="D4:Z4"/>
    <mergeCell ref="D6:D9"/>
    <mergeCell ref="E6:F9"/>
    <mergeCell ref="Z6:Z9"/>
    <mergeCell ref="E26:F26"/>
    <mergeCell ref="E27:F27"/>
    <mergeCell ref="E42:F42"/>
    <mergeCell ref="E35:F35"/>
    <mergeCell ref="E36:F36"/>
    <mergeCell ref="E37:F37"/>
    <mergeCell ref="E38:F38"/>
    <mergeCell ref="E34:F34"/>
    <mergeCell ref="E28:F28"/>
    <mergeCell ref="E39:F39"/>
    <mergeCell ref="E40:F40"/>
    <mergeCell ref="E32:F32"/>
    <mergeCell ref="E33:F33"/>
    <mergeCell ref="E41:F41"/>
    <mergeCell ref="E44:F44"/>
    <mergeCell ref="E43:F43"/>
    <mergeCell ref="E29:F29"/>
    <mergeCell ref="E30:F30"/>
    <mergeCell ref="E31:F31"/>
  </mergeCells>
  <pageMargins left="0.27559055118110237" right="0.11811023622047245" top="0.47244094488188981" bottom="0.15748031496062992" header="0.19685039370078741" footer="0.19685039370078741"/>
  <pageSetup paperSize="9" orientation="portrait" blackAndWhite="1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70C0"/>
  </sheetPr>
  <dimension ref="A1:AC40"/>
  <sheetViews>
    <sheetView showGridLines="0" showRowColHeaders="0" workbookViewId="0">
      <selection activeCell="G12" sqref="G12"/>
    </sheetView>
  </sheetViews>
  <sheetFormatPr defaultRowHeight="18.75"/>
  <cols>
    <col min="1" max="1" width="11" style="271" customWidth="1"/>
    <col min="2" max="2" width="13.875" style="271" customWidth="1"/>
    <col min="3" max="3" width="17.75" style="271" customWidth="1"/>
    <col min="4" max="4" width="9" style="271"/>
    <col min="5" max="5" width="7.625" style="271" customWidth="1"/>
    <col min="6" max="8" width="13.25" style="271" customWidth="1"/>
    <col min="9" max="9" width="10.625" style="271" customWidth="1"/>
    <col min="10" max="11" width="9" style="271"/>
    <col min="12" max="12" width="9.125" style="12" customWidth="1"/>
    <col min="13" max="13" width="7.625" style="271" customWidth="1"/>
    <col min="14" max="19" width="12.125" style="271" customWidth="1"/>
    <col min="20" max="21" width="14.375" style="271" customWidth="1"/>
    <col min="22" max="22" width="15" style="271" customWidth="1"/>
    <col min="23" max="24" width="16.25" style="271" customWidth="1"/>
    <col min="25" max="25" width="13.375" style="271" customWidth="1"/>
    <col min="26" max="27" width="17" style="271" customWidth="1"/>
    <col min="28" max="28" width="12" style="271" customWidth="1"/>
    <col min="29" max="29" width="14.25" style="271" customWidth="1"/>
    <col min="30" max="16384" width="9" style="271"/>
  </cols>
  <sheetData>
    <row r="1" spans="1:29">
      <c r="A1" s="270"/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</row>
    <row r="2" spans="1:29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</row>
    <row r="3" spans="1:29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</row>
    <row r="4" spans="1:29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</row>
    <row r="5" spans="1:29" s="273" customFormat="1">
      <c r="A5" s="268" t="s">
        <v>21</v>
      </c>
      <c r="B5" s="268" t="s">
        <v>22</v>
      </c>
      <c r="C5" s="272" t="s">
        <v>23</v>
      </c>
      <c r="D5" s="268" t="s">
        <v>24</v>
      </c>
      <c r="E5" s="268" t="s">
        <v>25</v>
      </c>
      <c r="F5" s="268" t="s">
        <v>26</v>
      </c>
      <c r="G5" s="268" t="s">
        <v>27</v>
      </c>
      <c r="H5" s="268" t="s">
        <v>28</v>
      </c>
      <c r="I5" s="268" t="s">
        <v>29</v>
      </c>
      <c r="J5" s="268" t="s">
        <v>30</v>
      </c>
      <c r="K5" s="268" t="s">
        <v>31</v>
      </c>
      <c r="L5" s="268" t="s">
        <v>99</v>
      </c>
      <c r="M5" s="268" t="s">
        <v>100</v>
      </c>
      <c r="N5" s="268" t="s">
        <v>101</v>
      </c>
      <c r="O5" s="268" t="s">
        <v>1</v>
      </c>
      <c r="P5" s="268" t="s">
        <v>102</v>
      </c>
      <c r="Q5" s="268" t="s">
        <v>103</v>
      </c>
      <c r="R5" s="268" t="s">
        <v>104</v>
      </c>
      <c r="S5" s="268" t="s">
        <v>281</v>
      </c>
      <c r="T5" s="268" t="s">
        <v>282</v>
      </c>
      <c r="U5" s="268" t="s">
        <v>283</v>
      </c>
      <c r="V5" s="268" t="s">
        <v>284</v>
      </c>
      <c r="W5" s="268" t="s">
        <v>285</v>
      </c>
      <c r="X5" s="268" t="s">
        <v>286</v>
      </c>
      <c r="Y5" s="269" t="s">
        <v>287</v>
      </c>
      <c r="Z5" s="268" t="s">
        <v>288</v>
      </c>
      <c r="AA5" s="268" t="s">
        <v>289</v>
      </c>
      <c r="AB5" s="268" t="s">
        <v>279</v>
      </c>
      <c r="AC5" s="268" t="s">
        <v>280</v>
      </c>
    </row>
    <row r="6" spans="1:29" s="273" customFormat="1">
      <c r="A6" s="1">
        <v>1111</v>
      </c>
      <c r="B6" s="1" t="s">
        <v>316</v>
      </c>
      <c r="C6" s="254">
        <v>1111111111111</v>
      </c>
      <c r="D6" s="1">
        <v>1111</v>
      </c>
      <c r="E6" s="1" t="s">
        <v>216</v>
      </c>
      <c r="F6" s="1" t="s">
        <v>317</v>
      </c>
      <c r="G6" s="1" t="s">
        <v>319</v>
      </c>
      <c r="H6" s="1" t="s">
        <v>322</v>
      </c>
      <c r="I6" s="2">
        <v>239083</v>
      </c>
      <c r="J6" s="549">
        <f>IF(I6="","",DATEDIF(I6,ข้อมูลพื้นฐาน!$AA$5,"Y"))</f>
        <v>11</v>
      </c>
      <c r="K6" s="549">
        <f>IF(I6="","",DATEDIF(I6,ข้อมูลพื้นฐาน!$AA$5,"YM"))</f>
        <v>9</v>
      </c>
      <c r="L6" s="335" t="s">
        <v>323</v>
      </c>
      <c r="M6" s="1">
        <v>2</v>
      </c>
      <c r="N6" s="1"/>
      <c r="O6" s="1" t="s">
        <v>272</v>
      </c>
      <c r="P6" s="1" t="s">
        <v>270</v>
      </c>
      <c r="Q6" s="1" t="s">
        <v>269</v>
      </c>
      <c r="R6" s="1">
        <v>43000</v>
      </c>
      <c r="S6" s="1" t="s">
        <v>326</v>
      </c>
      <c r="T6" s="1" t="s">
        <v>327</v>
      </c>
      <c r="U6" s="1" t="s">
        <v>322</v>
      </c>
      <c r="V6" s="1" t="s">
        <v>328</v>
      </c>
      <c r="W6" s="1" t="s">
        <v>329</v>
      </c>
      <c r="X6" s="1" t="s">
        <v>322</v>
      </c>
      <c r="Y6" s="1" t="s">
        <v>326</v>
      </c>
      <c r="Z6" s="1" t="s">
        <v>327</v>
      </c>
      <c r="AA6" s="1" t="s">
        <v>322</v>
      </c>
      <c r="AB6" s="1" t="s">
        <v>330</v>
      </c>
      <c r="AC6" s="336"/>
    </row>
    <row r="7" spans="1:29" s="273" customFormat="1">
      <c r="A7" s="1">
        <v>1111</v>
      </c>
      <c r="B7" s="1" t="s">
        <v>316</v>
      </c>
      <c r="C7" s="254">
        <v>2222222222222</v>
      </c>
      <c r="D7" s="1">
        <v>1112</v>
      </c>
      <c r="E7" s="1" t="s">
        <v>216</v>
      </c>
      <c r="F7" s="1" t="s">
        <v>317</v>
      </c>
      <c r="G7" s="1" t="s">
        <v>320</v>
      </c>
      <c r="H7" s="1" t="s">
        <v>322</v>
      </c>
      <c r="I7" s="2">
        <v>239121</v>
      </c>
      <c r="J7" s="549">
        <f>IF(I7="","",DATEDIF(I7,ข้อมูลพื้นฐาน!$AA$5,"Y"))</f>
        <v>11</v>
      </c>
      <c r="K7" s="549">
        <f>IF(I7="","",DATEDIF(I7,ข้อมูลพื้นฐาน!$AA$5,"YM"))</f>
        <v>8</v>
      </c>
      <c r="L7" s="335" t="s">
        <v>324</v>
      </c>
      <c r="M7" s="1">
        <v>5</v>
      </c>
      <c r="N7" s="1"/>
      <c r="O7" s="1" t="s">
        <v>272</v>
      </c>
      <c r="P7" s="1" t="s">
        <v>270</v>
      </c>
      <c r="Q7" s="1" t="s">
        <v>269</v>
      </c>
      <c r="R7" s="1">
        <v>43001</v>
      </c>
      <c r="S7" s="1" t="s">
        <v>326</v>
      </c>
      <c r="T7" s="1" t="s">
        <v>327</v>
      </c>
      <c r="U7" s="1" t="s">
        <v>322</v>
      </c>
      <c r="V7" s="1" t="s">
        <v>328</v>
      </c>
      <c r="W7" s="1" t="s">
        <v>329</v>
      </c>
      <c r="X7" s="1" t="s">
        <v>322</v>
      </c>
      <c r="Y7" s="1" t="s">
        <v>326</v>
      </c>
      <c r="Z7" s="1" t="s">
        <v>327</v>
      </c>
      <c r="AA7" s="1" t="s">
        <v>322</v>
      </c>
      <c r="AB7" s="1" t="s">
        <v>330</v>
      </c>
      <c r="AC7" s="336" t="s">
        <v>331</v>
      </c>
    </row>
    <row r="8" spans="1:29" s="273" customFormat="1">
      <c r="A8" s="1">
        <v>1111</v>
      </c>
      <c r="B8" s="1" t="s">
        <v>316</v>
      </c>
      <c r="C8" s="254">
        <v>3333333333333</v>
      </c>
      <c r="D8" s="1">
        <v>1113</v>
      </c>
      <c r="E8" s="1" t="s">
        <v>217</v>
      </c>
      <c r="F8" s="1" t="s">
        <v>318</v>
      </c>
      <c r="G8" s="1" t="s">
        <v>321</v>
      </c>
      <c r="H8" s="1" t="s">
        <v>322</v>
      </c>
      <c r="I8" s="2">
        <v>239006</v>
      </c>
      <c r="J8" s="549">
        <f>IF(I8="","",DATEDIF(I8,ข้อมูลพื้นฐาน!$AA$5,"Y"))</f>
        <v>12</v>
      </c>
      <c r="K8" s="549">
        <f>IF(I8="","",DATEDIF(I8,ข้อมูลพื้นฐาน!$AA$5,"YM"))</f>
        <v>0</v>
      </c>
      <c r="L8" s="335" t="s">
        <v>325</v>
      </c>
      <c r="M8" s="1">
        <v>7</v>
      </c>
      <c r="N8" s="1"/>
      <c r="O8" s="1" t="s">
        <v>272</v>
      </c>
      <c r="P8" s="1" t="s">
        <v>270</v>
      </c>
      <c r="Q8" s="1" t="s">
        <v>269</v>
      </c>
      <c r="R8" s="1">
        <v>43002</v>
      </c>
      <c r="S8" s="1" t="s">
        <v>326</v>
      </c>
      <c r="T8" s="1" t="s">
        <v>327</v>
      </c>
      <c r="U8" s="1" t="s">
        <v>322</v>
      </c>
      <c r="V8" s="1" t="s">
        <v>328</v>
      </c>
      <c r="W8" s="1" t="s">
        <v>329</v>
      </c>
      <c r="X8" s="1" t="s">
        <v>322</v>
      </c>
      <c r="Y8" s="1" t="s">
        <v>326</v>
      </c>
      <c r="Z8" s="1" t="s">
        <v>327</v>
      </c>
      <c r="AA8" s="1" t="s">
        <v>322</v>
      </c>
      <c r="AB8" s="1" t="s">
        <v>330</v>
      </c>
      <c r="AC8" s="336" t="s">
        <v>332</v>
      </c>
    </row>
    <row r="9" spans="1:29" s="273" customFormat="1">
      <c r="A9" s="1"/>
      <c r="B9" s="1"/>
      <c r="C9" s="254"/>
      <c r="D9" s="1"/>
      <c r="E9" s="1"/>
      <c r="F9" s="1" t="s">
        <v>318</v>
      </c>
      <c r="G9" s="1" t="s">
        <v>321</v>
      </c>
      <c r="H9" s="1" t="s">
        <v>322</v>
      </c>
      <c r="I9" s="2"/>
      <c r="J9" s="549" t="str">
        <f>IF(I9="","",DATEDIF(I9,ข้อมูลพื้นฐาน!$AA$5,"Y"))</f>
        <v/>
      </c>
      <c r="K9" s="549" t="str">
        <f>IF(I9="","",DATEDIF(I9,ข้อมูลพื้นฐาน!$AA$5,"YM"))</f>
        <v/>
      </c>
      <c r="L9" s="335"/>
      <c r="M9" s="1"/>
      <c r="N9" s="1"/>
      <c r="O9" s="1"/>
      <c r="P9" s="1"/>
      <c r="Q9" s="1"/>
      <c r="R9" s="1"/>
      <c r="S9" s="1" t="s">
        <v>326</v>
      </c>
      <c r="T9" s="1">
        <v>4444</v>
      </c>
      <c r="U9" s="1" t="s">
        <v>322</v>
      </c>
      <c r="V9" s="1"/>
      <c r="W9" s="1"/>
      <c r="X9" s="1"/>
      <c r="Y9" s="1"/>
      <c r="Z9" s="1"/>
      <c r="AA9" s="1"/>
      <c r="AB9" s="1"/>
      <c r="AC9" s="336"/>
    </row>
    <row r="10" spans="1:29" s="273" customFormat="1">
      <c r="A10" s="1"/>
      <c r="B10" s="1"/>
      <c r="C10" s="254"/>
      <c r="D10" s="1"/>
      <c r="E10" s="1"/>
      <c r="F10" s="1"/>
      <c r="G10" s="1"/>
      <c r="H10" s="1"/>
      <c r="I10" s="2"/>
      <c r="J10" s="549" t="str">
        <f>IF(I10="","",DATEDIF(I10,ข้อมูลพื้นฐาน!$AA$5,"Y"))</f>
        <v/>
      </c>
      <c r="K10" s="549" t="str">
        <f>IF(I10="","",DATEDIF(I10,ข้อมูลพื้นฐาน!$AA$5,"YM"))</f>
        <v/>
      </c>
      <c r="L10" s="33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336"/>
    </row>
    <row r="11" spans="1:29" s="273" customFormat="1">
      <c r="A11" s="1"/>
      <c r="B11" s="1"/>
      <c r="C11" s="254"/>
      <c r="D11" s="1"/>
      <c r="E11" s="1"/>
      <c r="F11" s="1"/>
      <c r="G11" s="1"/>
      <c r="H11" s="1"/>
      <c r="I11" s="2"/>
      <c r="J11" s="549" t="str">
        <f>IF(I11="","",DATEDIF(I11,ข้อมูลพื้นฐาน!$AA$5,"Y"))</f>
        <v/>
      </c>
      <c r="K11" s="549" t="str">
        <f>IF(I11="","",DATEDIF(I11,ข้อมูลพื้นฐาน!$AA$5,"YM"))</f>
        <v/>
      </c>
      <c r="L11" s="33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336"/>
    </row>
    <row r="12" spans="1:29" s="273" customFormat="1">
      <c r="A12" s="1"/>
      <c r="B12" s="1"/>
      <c r="C12" s="254"/>
      <c r="D12" s="1"/>
      <c r="E12" s="1"/>
      <c r="F12" s="1"/>
      <c r="G12" s="1"/>
      <c r="H12" s="1"/>
      <c r="I12" s="2"/>
      <c r="J12" s="549" t="str">
        <f>IF(I12="","",DATEDIF(I12,ข้อมูลพื้นฐาน!$AA$5,"Y"))</f>
        <v/>
      </c>
      <c r="K12" s="549" t="str">
        <f>IF(I12="","",DATEDIF(I12,ข้อมูลพื้นฐาน!$AA$5,"YM"))</f>
        <v/>
      </c>
      <c r="L12" s="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336"/>
    </row>
    <row r="13" spans="1:29" s="273" customFormat="1">
      <c r="A13" s="1"/>
      <c r="B13" s="1"/>
      <c r="C13" s="254"/>
      <c r="D13" s="1"/>
      <c r="E13" s="1"/>
      <c r="F13" s="1"/>
      <c r="G13" s="1"/>
      <c r="H13" s="1"/>
      <c r="I13" s="2"/>
      <c r="J13" s="549" t="str">
        <f>IF(I13="","",DATEDIF(I13,ข้อมูลพื้นฐาน!$AA$5,"Y"))</f>
        <v/>
      </c>
      <c r="K13" s="549" t="str">
        <f>IF(I13="","",DATEDIF(I13,ข้อมูลพื้นฐาน!$AA$5,"YM"))</f>
        <v/>
      </c>
      <c r="L13" s="33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336"/>
    </row>
    <row r="14" spans="1:29" s="273" customFormat="1">
      <c r="A14" s="1"/>
      <c r="B14" s="1"/>
      <c r="C14" s="254"/>
      <c r="D14" s="1"/>
      <c r="E14" s="1"/>
      <c r="F14" s="1"/>
      <c r="G14" s="1"/>
      <c r="H14" s="1"/>
      <c r="I14" s="2"/>
      <c r="J14" s="549" t="str">
        <f>IF(I14="","",DATEDIF(I14,ข้อมูลพื้นฐาน!$AA$5,"Y"))</f>
        <v/>
      </c>
      <c r="K14" s="549" t="str">
        <f>IF(I14="","",DATEDIF(I14,ข้อมูลพื้นฐาน!$AA$5,"YM"))</f>
        <v/>
      </c>
      <c r="L14" s="33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336"/>
    </row>
    <row r="15" spans="1:29" s="273" customFormat="1">
      <c r="A15" s="1"/>
      <c r="B15" s="1"/>
      <c r="C15" s="254"/>
      <c r="D15" s="1"/>
      <c r="E15" s="1"/>
      <c r="F15" s="1"/>
      <c r="G15" s="1"/>
      <c r="H15" s="1"/>
      <c r="I15" s="2"/>
      <c r="J15" s="549" t="str">
        <f>IF(I15="","",DATEDIF(I15,ข้อมูลพื้นฐาน!$AA$5,"Y"))</f>
        <v/>
      </c>
      <c r="K15" s="549" t="str">
        <f>IF(I15="","",DATEDIF(I15,ข้อมูลพื้นฐาน!$AA$5,"YM"))</f>
        <v/>
      </c>
      <c r="L15" s="33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336"/>
    </row>
    <row r="16" spans="1:29" s="273" customFormat="1">
      <c r="A16" s="1"/>
      <c r="B16" s="1"/>
      <c r="C16" s="254"/>
      <c r="D16" s="1"/>
      <c r="E16" s="1"/>
      <c r="F16" s="1"/>
      <c r="G16" s="1"/>
      <c r="H16" s="1"/>
      <c r="I16" s="2"/>
      <c r="J16" s="549" t="str">
        <f>IF(I16="","",DATEDIF(I16,ข้อมูลพื้นฐาน!$AA$5,"Y"))</f>
        <v/>
      </c>
      <c r="K16" s="549" t="str">
        <f>IF(I16="","",DATEDIF(I16,ข้อมูลพื้นฐาน!$AA$5,"YM"))</f>
        <v/>
      </c>
      <c r="L16" s="33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336"/>
    </row>
    <row r="17" spans="1:29" s="273" customFormat="1">
      <c r="A17" s="1"/>
      <c r="B17" s="1"/>
      <c r="C17" s="254"/>
      <c r="D17" s="1"/>
      <c r="E17" s="1"/>
      <c r="F17" s="1"/>
      <c r="G17" s="1"/>
      <c r="H17" s="1"/>
      <c r="I17" s="2"/>
      <c r="J17" s="549" t="str">
        <f>IF(I17="","",DATEDIF(I17,ข้อมูลพื้นฐาน!$AA$5,"Y"))</f>
        <v/>
      </c>
      <c r="K17" s="549" t="str">
        <f>IF(I17="","",DATEDIF(I17,ข้อมูลพื้นฐาน!$AA$5,"YM"))</f>
        <v/>
      </c>
      <c r="L17" s="33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336"/>
    </row>
    <row r="18" spans="1:29" s="273" customFormat="1">
      <c r="A18" s="1"/>
      <c r="B18" s="1"/>
      <c r="C18" s="254"/>
      <c r="D18" s="1"/>
      <c r="E18" s="1"/>
      <c r="F18" s="1"/>
      <c r="G18" s="1"/>
      <c r="H18" s="1"/>
      <c r="I18" s="2"/>
      <c r="J18" s="549" t="str">
        <f>IF(I18="","",DATEDIF(I18,ข้อมูลพื้นฐาน!$AA$5,"Y"))</f>
        <v/>
      </c>
      <c r="K18" s="549" t="str">
        <f>IF(I18="","",DATEDIF(I18,ข้อมูลพื้นฐาน!$AA$5,"YM"))</f>
        <v/>
      </c>
      <c r="L18" s="33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336"/>
    </row>
    <row r="19" spans="1:29" s="273" customFormat="1">
      <c r="A19" s="1"/>
      <c r="B19" s="1"/>
      <c r="C19" s="254"/>
      <c r="D19" s="1"/>
      <c r="E19" s="1"/>
      <c r="F19" s="1"/>
      <c r="G19" s="1"/>
      <c r="H19" s="1"/>
      <c r="I19" s="2"/>
      <c r="J19" s="549" t="str">
        <f>IF(I19="","",DATEDIF(I19,ข้อมูลพื้นฐาน!$AA$5,"Y"))</f>
        <v/>
      </c>
      <c r="K19" s="549" t="str">
        <f>IF(I19="","",DATEDIF(I19,ข้อมูลพื้นฐาน!$AA$5,"YM"))</f>
        <v/>
      </c>
      <c r="L19" s="33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336"/>
    </row>
    <row r="20" spans="1:29" s="273" customFormat="1">
      <c r="A20" s="1"/>
      <c r="B20" s="1"/>
      <c r="C20" s="254"/>
      <c r="D20" s="1"/>
      <c r="E20" s="1"/>
      <c r="F20" s="1"/>
      <c r="G20" s="1"/>
      <c r="H20" s="1"/>
      <c r="I20" s="2"/>
      <c r="J20" s="549" t="str">
        <f>IF(I20="","",DATEDIF(I20,ข้อมูลพื้นฐาน!$AA$5,"Y"))</f>
        <v/>
      </c>
      <c r="K20" s="549" t="str">
        <f>IF(I20="","",DATEDIF(I20,ข้อมูลพื้นฐาน!$AA$5,"YM"))</f>
        <v/>
      </c>
      <c r="L20" s="33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336"/>
    </row>
    <row r="21" spans="1:29" s="273" customFormat="1">
      <c r="A21" s="1"/>
      <c r="B21" s="1"/>
      <c r="C21" s="254"/>
      <c r="D21" s="1"/>
      <c r="E21" s="1"/>
      <c r="F21" s="1"/>
      <c r="G21" s="1"/>
      <c r="H21" s="1"/>
      <c r="I21" s="2"/>
      <c r="J21" s="549" t="str">
        <f>IF(I21="","",DATEDIF(I21,ข้อมูลพื้นฐาน!$AA$5,"Y"))</f>
        <v/>
      </c>
      <c r="K21" s="549" t="str">
        <f>IF(I21="","",DATEDIF(I21,ข้อมูลพื้นฐาน!$AA$5,"YM"))</f>
        <v/>
      </c>
      <c r="L21" s="33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336"/>
    </row>
    <row r="22" spans="1:29" s="273" customFormat="1">
      <c r="A22" s="1"/>
      <c r="B22" s="1"/>
      <c r="C22" s="254"/>
      <c r="D22" s="1"/>
      <c r="E22" s="1"/>
      <c r="F22" s="1"/>
      <c r="G22" s="1"/>
      <c r="H22" s="1"/>
      <c r="I22" s="2"/>
      <c r="J22" s="549" t="str">
        <f>IF(I22="","",DATEDIF(I22,ข้อมูลพื้นฐาน!$AA$5,"Y"))</f>
        <v/>
      </c>
      <c r="K22" s="549" t="str">
        <f>IF(I22="","",DATEDIF(I22,ข้อมูลพื้นฐาน!$AA$5,"YM"))</f>
        <v/>
      </c>
      <c r="L22" s="33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336"/>
    </row>
    <row r="23" spans="1:29" s="273" customFormat="1">
      <c r="A23" s="1"/>
      <c r="B23" s="1"/>
      <c r="C23" s="254"/>
      <c r="D23" s="1"/>
      <c r="E23" s="1"/>
      <c r="F23" s="1"/>
      <c r="G23" s="1"/>
      <c r="H23" s="1"/>
      <c r="I23" s="2"/>
      <c r="J23" s="549" t="str">
        <f>IF(I23="","",DATEDIF(I23,ข้อมูลพื้นฐาน!$AA$5,"Y"))</f>
        <v/>
      </c>
      <c r="K23" s="549" t="str">
        <f>IF(I23="","",DATEDIF(I23,ข้อมูลพื้นฐาน!$AA$5,"YM"))</f>
        <v/>
      </c>
      <c r="L23" s="33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336"/>
    </row>
    <row r="24" spans="1:29" s="273" customFormat="1">
      <c r="A24" s="1"/>
      <c r="B24" s="1"/>
      <c r="C24" s="254"/>
      <c r="D24" s="1"/>
      <c r="E24" s="1"/>
      <c r="F24" s="1"/>
      <c r="G24" s="1"/>
      <c r="H24" s="1"/>
      <c r="I24" s="2"/>
      <c r="J24" s="549" t="str">
        <f>IF(I24="","",DATEDIF(I24,ข้อมูลพื้นฐาน!$AA$5,"Y"))</f>
        <v/>
      </c>
      <c r="K24" s="549" t="str">
        <f>IF(I24="","",DATEDIF(I24,ข้อมูลพื้นฐาน!$AA$5,"YM"))</f>
        <v/>
      </c>
      <c r="L24" s="33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336"/>
    </row>
    <row r="25" spans="1:29" s="273" customFormat="1">
      <c r="A25" s="1"/>
      <c r="B25" s="1"/>
      <c r="C25" s="254"/>
      <c r="D25" s="1"/>
      <c r="E25" s="1"/>
      <c r="F25" s="1"/>
      <c r="G25" s="1"/>
      <c r="H25" s="1"/>
      <c r="I25" s="2"/>
      <c r="J25" s="549" t="str">
        <f>IF(I25="","",DATEDIF(I25,ข้อมูลพื้นฐาน!$AA$5,"Y"))</f>
        <v/>
      </c>
      <c r="K25" s="549" t="str">
        <f>IF(I25="","",DATEDIF(I25,ข้อมูลพื้นฐาน!$AA$5,"YM"))</f>
        <v/>
      </c>
      <c r="L25" s="33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336"/>
    </row>
    <row r="26" spans="1:29" s="273" customFormat="1">
      <c r="A26" s="1"/>
      <c r="B26" s="1"/>
      <c r="C26" s="254"/>
      <c r="D26" s="1"/>
      <c r="E26" s="1"/>
      <c r="F26" s="1"/>
      <c r="G26" s="1"/>
      <c r="H26" s="1"/>
      <c r="I26" s="2"/>
      <c r="J26" s="549" t="str">
        <f>IF(I26="","",DATEDIF(I26,ข้อมูลพื้นฐาน!$AA$5,"Y"))</f>
        <v/>
      </c>
      <c r="K26" s="549" t="str">
        <f>IF(I26="","",DATEDIF(I26,ข้อมูลพื้นฐาน!$AA$5,"YM"))</f>
        <v/>
      </c>
      <c r="L26" s="33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336"/>
    </row>
    <row r="27" spans="1:29" s="273" customFormat="1">
      <c r="A27" s="1"/>
      <c r="B27" s="1"/>
      <c r="C27" s="254"/>
      <c r="D27" s="1"/>
      <c r="E27" s="1"/>
      <c r="F27" s="1"/>
      <c r="G27" s="1"/>
      <c r="H27" s="1"/>
      <c r="I27" s="2"/>
      <c r="J27" s="549" t="str">
        <f>IF(I27="","",DATEDIF(I27,ข้อมูลพื้นฐาน!$AA$5,"Y"))</f>
        <v/>
      </c>
      <c r="K27" s="549" t="str">
        <f>IF(I27="","",DATEDIF(I27,ข้อมูลพื้นฐาน!$AA$5,"YM"))</f>
        <v/>
      </c>
      <c r="L27" s="33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336"/>
    </row>
    <row r="28" spans="1:29" s="273" customFormat="1">
      <c r="A28" s="1"/>
      <c r="B28" s="1"/>
      <c r="C28" s="254"/>
      <c r="D28" s="1"/>
      <c r="E28" s="1"/>
      <c r="F28" s="1"/>
      <c r="G28" s="1"/>
      <c r="H28" s="1"/>
      <c r="I28" s="2"/>
      <c r="J28" s="549" t="str">
        <f>IF(I28="","",DATEDIF(I28,ข้อมูลพื้นฐาน!$AA$5,"Y"))</f>
        <v/>
      </c>
      <c r="K28" s="549" t="str">
        <f>IF(I28="","",DATEDIF(I28,ข้อมูลพื้นฐาน!$AA$5,"YM"))</f>
        <v/>
      </c>
      <c r="L28" s="33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336"/>
    </row>
    <row r="29" spans="1:29" s="273" customFormat="1">
      <c r="A29" s="1"/>
      <c r="B29" s="1"/>
      <c r="C29" s="254"/>
      <c r="D29" s="1"/>
      <c r="E29" s="1"/>
      <c r="F29" s="1"/>
      <c r="G29" s="1"/>
      <c r="H29" s="1"/>
      <c r="I29" s="2"/>
      <c r="J29" s="549" t="str">
        <f>IF(I29="","",DATEDIF(I29,ข้อมูลพื้นฐาน!$AA$5,"Y"))</f>
        <v/>
      </c>
      <c r="K29" s="549" t="str">
        <f>IF(I29="","",DATEDIF(I29,ข้อมูลพื้นฐาน!$AA$5,"YM"))</f>
        <v/>
      </c>
      <c r="L29" s="33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336"/>
    </row>
    <row r="30" spans="1:29" s="273" customFormat="1">
      <c r="A30" s="1"/>
      <c r="B30" s="1"/>
      <c r="C30" s="254"/>
      <c r="D30" s="1"/>
      <c r="E30" s="1"/>
      <c r="F30" s="1"/>
      <c r="G30" s="1"/>
      <c r="H30" s="1"/>
      <c r="I30" s="2"/>
      <c r="J30" s="549" t="str">
        <f>IF(I30="","",DATEDIF(I30,ข้อมูลพื้นฐาน!$AA$5,"Y"))</f>
        <v/>
      </c>
      <c r="K30" s="549" t="str">
        <f>IF(I30="","",DATEDIF(I30,ข้อมูลพื้นฐาน!$AA$5,"YM"))</f>
        <v/>
      </c>
      <c r="L30" s="33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336"/>
    </row>
    <row r="31" spans="1:29" s="273" customFormat="1">
      <c r="A31" s="1"/>
      <c r="B31" s="1"/>
      <c r="C31" s="254"/>
      <c r="D31" s="1"/>
      <c r="E31" s="1"/>
      <c r="F31" s="1"/>
      <c r="G31" s="1"/>
      <c r="H31" s="1"/>
      <c r="I31" s="2"/>
      <c r="J31" s="549" t="str">
        <f>IF(I31="","",DATEDIF(I31,ข้อมูลพื้นฐาน!$AA$5,"Y"))</f>
        <v/>
      </c>
      <c r="K31" s="549" t="str">
        <f>IF(I31="","",DATEDIF(I31,ข้อมูลพื้นฐาน!$AA$5,"YM"))</f>
        <v/>
      </c>
      <c r="L31" s="33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336"/>
    </row>
    <row r="32" spans="1:29" s="273" customFormat="1">
      <c r="A32" s="1"/>
      <c r="B32" s="1"/>
      <c r="C32" s="254"/>
      <c r="D32" s="1"/>
      <c r="E32" s="1"/>
      <c r="F32" s="1"/>
      <c r="G32" s="1"/>
      <c r="H32" s="1"/>
      <c r="I32" s="2"/>
      <c r="J32" s="549" t="str">
        <f>IF(I32="","",DATEDIF(I32,ข้อมูลพื้นฐาน!$AA$5,"Y"))</f>
        <v/>
      </c>
      <c r="K32" s="549" t="str">
        <f>IF(I32="","",DATEDIF(I32,ข้อมูลพื้นฐาน!$AA$5,"YM"))</f>
        <v/>
      </c>
      <c r="L32" s="33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336"/>
    </row>
    <row r="33" spans="1:29" s="273" customFormat="1">
      <c r="A33" s="1"/>
      <c r="B33" s="1"/>
      <c r="C33" s="254"/>
      <c r="D33" s="1"/>
      <c r="E33" s="1"/>
      <c r="F33" s="1"/>
      <c r="G33" s="1"/>
      <c r="H33" s="1"/>
      <c r="I33" s="2"/>
      <c r="J33" s="549" t="str">
        <f>IF(I33="","",DATEDIF(I33,ข้อมูลพื้นฐาน!$AA$5,"Y"))</f>
        <v/>
      </c>
      <c r="K33" s="549" t="str">
        <f>IF(I33="","",DATEDIF(I33,ข้อมูลพื้นฐาน!$AA$5,"YM"))</f>
        <v/>
      </c>
      <c r="L33" s="33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336"/>
    </row>
    <row r="34" spans="1:29" s="273" customFormat="1">
      <c r="A34" s="1"/>
      <c r="B34" s="1"/>
      <c r="C34" s="254"/>
      <c r="D34" s="1"/>
      <c r="E34" s="1"/>
      <c r="F34" s="1"/>
      <c r="G34" s="1"/>
      <c r="H34" s="1"/>
      <c r="I34" s="2"/>
      <c r="J34" s="549" t="str">
        <f>IF(I34="","",DATEDIF(I34,ข้อมูลพื้นฐาน!$AA$5,"Y"))</f>
        <v/>
      </c>
      <c r="K34" s="549" t="str">
        <f>IF(I34="","",DATEDIF(I34,ข้อมูลพื้นฐาน!$AA$5,"YM"))</f>
        <v/>
      </c>
      <c r="L34" s="33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336"/>
    </row>
    <row r="35" spans="1:29" s="273" customFormat="1">
      <c r="A35" s="1"/>
      <c r="B35" s="1"/>
      <c r="C35" s="254"/>
      <c r="D35" s="1"/>
      <c r="E35" s="1"/>
      <c r="F35" s="1"/>
      <c r="G35" s="1"/>
      <c r="H35" s="1"/>
      <c r="I35" s="2"/>
      <c r="J35" s="549" t="str">
        <f>IF(I35="","",DATEDIF(I35,ข้อมูลพื้นฐาน!$AA$5,"Y"))</f>
        <v/>
      </c>
      <c r="K35" s="549" t="str">
        <f>IF(I35="","",DATEDIF(I35,ข้อมูลพื้นฐาน!$AA$5,"YM"))</f>
        <v/>
      </c>
      <c r="L35" s="33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336"/>
    </row>
    <row r="36" spans="1:29" s="273" customFormat="1">
      <c r="A36" s="1"/>
      <c r="B36" s="1"/>
      <c r="C36" s="254"/>
      <c r="D36" s="1"/>
      <c r="E36" s="1"/>
      <c r="F36" s="1"/>
      <c r="G36" s="1"/>
      <c r="H36" s="1"/>
      <c r="I36" s="2"/>
      <c r="J36" s="549" t="str">
        <f>IF(I36="","",DATEDIF(I36,ข้อมูลพื้นฐาน!$AA$5,"Y"))</f>
        <v/>
      </c>
      <c r="K36" s="549" t="str">
        <f>IF(I36="","",DATEDIF(I36,ข้อมูลพื้นฐาน!$AA$5,"YM"))</f>
        <v/>
      </c>
      <c r="L36" s="33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336"/>
    </row>
    <row r="37" spans="1:29" s="273" customFormat="1">
      <c r="A37" s="1"/>
      <c r="B37" s="1"/>
      <c r="C37" s="254"/>
      <c r="D37" s="1"/>
      <c r="E37" s="1"/>
      <c r="F37" s="1"/>
      <c r="G37" s="1"/>
      <c r="H37" s="1"/>
      <c r="I37" s="2"/>
      <c r="J37" s="549" t="str">
        <f>IF(I37="","",DATEDIF(I37,ข้อมูลพื้นฐาน!$AA$5,"Y"))</f>
        <v/>
      </c>
      <c r="K37" s="549" t="str">
        <f>IF(I37="","",DATEDIF(I37,ข้อมูลพื้นฐาน!$AA$5,"YM"))</f>
        <v/>
      </c>
      <c r="L37" s="335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336"/>
    </row>
    <row r="38" spans="1:29" s="273" customFormat="1">
      <c r="A38" s="1"/>
      <c r="B38" s="1"/>
      <c r="C38" s="254"/>
      <c r="D38" s="1"/>
      <c r="E38" s="1"/>
      <c r="F38" s="1"/>
      <c r="G38" s="1"/>
      <c r="H38" s="1"/>
      <c r="I38" s="2"/>
      <c r="J38" s="549" t="str">
        <f>IF(I38="","",DATEDIF(I38,ข้อมูลพื้นฐาน!$AA$5,"Y"))</f>
        <v/>
      </c>
      <c r="K38" s="549" t="str">
        <f>IF(I38="","",DATEDIF(I38,ข้อมูลพื้นฐาน!$AA$5,"YM"))</f>
        <v/>
      </c>
      <c r="L38" s="335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336"/>
    </row>
    <row r="39" spans="1:29" s="273" customFormat="1">
      <c r="A39" s="1"/>
      <c r="B39" s="1"/>
      <c r="C39" s="254"/>
      <c r="D39" s="1"/>
      <c r="E39" s="1"/>
      <c r="F39" s="1"/>
      <c r="G39" s="1"/>
      <c r="H39" s="1"/>
      <c r="I39" s="2"/>
      <c r="J39" s="549" t="str">
        <f>IF(I39="","",DATEDIF(I39,ข้อมูลพื้นฐาน!$AA$5,"Y"))</f>
        <v/>
      </c>
      <c r="K39" s="549" t="str">
        <f>IF(I39="","",DATEDIF(I39,ข้อมูลพื้นฐาน!$AA$5,"YM"))</f>
        <v/>
      </c>
      <c r="L39" s="335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336"/>
    </row>
    <row r="40" spans="1:29" s="273" customFormat="1">
      <c r="A40" s="1"/>
      <c r="B40" s="1"/>
      <c r="C40" s="254"/>
      <c r="D40" s="1"/>
      <c r="E40" s="1"/>
      <c r="F40" s="1"/>
      <c r="G40" s="1"/>
      <c r="H40" s="1"/>
      <c r="I40" s="2"/>
      <c r="J40" s="549" t="str">
        <f>IF(I40="","",DATEDIF(I40,ข้อมูลพื้นฐาน!$AA$5,"Y"))</f>
        <v/>
      </c>
      <c r="K40" s="549" t="str">
        <f>IF(I40="","",DATEDIF(I40,ข้อมูลพื้นฐาน!$AA$5,"YM"))</f>
        <v/>
      </c>
      <c r="L40" s="335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336"/>
    </row>
  </sheetData>
  <sheetProtection algorithmName="SHA-512" hashValue="0Ncn9s675i+NFPtUcZyBg9gk8e9BXjoEBk7cZB1MeQWNzh7nHke7Ut0asZx5pfKG6zjdWuKWfB7RKAU/gN2jTw==" saltValue="yCbiC96bn34Qn4TQ0sejQg==" spinCount="100000" sheet="1" objects="1" scenarios="1" formatCells="0" selectLockedCells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>
    <tabColor rgb="FFFF3399"/>
  </sheetPr>
  <dimension ref="B1:T43"/>
  <sheetViews>
    <sheetView showGridLines="0" showRowColHeaders="0" workbookViewId="0">
      <selection activeCell="F13" sqref="F13"/>
    </sheetView>
  </sheetViews>
  <sheetFormatPr defaultRowHeight="21"/>
  <cols>
    <col min="1" max="1" width="26.875" style="18" customWidth="1"/>
    <col min="2" max="3" width="4.625" style="18" customWidth="1"/>
    <col min="4" max="4" width="5" style="18" customWidth="1"/>
    <col min="5" max="5" width="23.25" style="18" customWidth="1"/>
    <col min="6" max="10" width="9.625" style="18" customWidth="1"/>
    <col min="11" max="11" width="14.25" style="18" customWidth="1"/>
    <col min="12" max="13" width="4.625" style="18" customWidth="1"/>
    <col min="14" max="16384" width="9" style="18"/>
  </cols>
  <sheetData>
    <row r="1" spans="2:20"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</row>
    <row r="2" spans="2:20" ht="20.100000000000001" customHeight="1">
      <c r="B2" s="60"/>
      <c r="C2" s="17"/>
      <c r="D2" s="17"/>
      <c r="E2" s="17"/>
      <c r="F2" s="17"/>
      <c r="G2" s="17"/>
      <c r="H2" s="17"/>
      <c r="I2" s="17"/>
      <c r="J2" s="17"/>
      <c r="K2" s="17"/>
      <c r="L2" s="17"/>
      <c r="M2" s="60"/>
    </row>
    <row r="3" spans="2:20" ht="24" customHeight="1">
      <c r="B3" s="60"/>
      <c r="C3" s="17"/>
      <c r="D3" s="750" t="s">
        <v>312</v>
      </c>
      <c r="E3" s="750"/>
      <c r="F3" s="750"/>
      <c r="G3" s="750"/>
      <c r="H3" s="750"/>
      <c r="I3" s="750"/>
      <c r="J3" s="750"/>
      <c r="K3" s="750"/>
      <c r="L3" s="127"/>
      <c r="M3" s="130"/>
      <c r="N3" s="80"/>
      <c r="O3" s="80"/>
      <c r="P3" s="80"/>
      <c r="Q3" s="80"/>
      <c r="R3" s="80"/>
      <c r="S3" s="80"/>
      <c r="T3" s="80"/>
    </row>
    <row r="4" spans="2:20" ht="24" customHeight="1">
      <c r="B4" s="60"/>
      <c r="C4" s="17"/>
      <c r="D4" s="750" t="str">
        <f>"ชั้น"&amp;ข้อมูลพื้นฐาน!T6 &amp;"      "&amp;  " ปีการศึกษา  "    &amp;ข้อมูลพื้นฐาน!T5</f>
        <v>ชั้นประถมศึกษาปีที่  2       ปีการศึกษา  2566</v>
      </c>
      <c r="E4" s="750"/>
      <c r="F4" s="750"/>
      <c r="G4" s="750"/>
      <c r="H4" s="750"/>
      <c r="I4" s="750"/>
      <c r="J4" s="750"/>
      <c r="K4" s="750"/>
      <c r="L4" s="196"/>
      <c r="M4" s="130"/>
      <c r="N4" s="80"/>
      <c r="O4" s="80"/>
      <c r="P4" s="80"/>
      <c r="Q4" s="80"/>
      <c r="R4" s="80"/>
      <c r="S4" s="80"/>
      <c r="T4" s="80"/>
    </row>
    <row r="5" spans="2:20" ht="12.75" customHeight="1">
      <c r="B5" s="60"/>
      <c r="C5" s="17"/>
      <c r="D5" s="127"/>
      <c r="E5" s="127"/>
      <c r="F5" s="127"/>
      <c r="G5" s="127"/>
      <c r="H5" s="127"/>
      <c r="I5" s="127"/>
      <c r="J5" s="127"/>
      <c r="K5" s="127"/>
      <c r="L5" s="127"/>
      <c r="M5" s="130"/>
      <c r="N5" s="80"/>
      <c r="O5" s="80"/>
      <c r="P5" s="80"/>
      <c r="Q5" s="80"/>
      <c r="R5" s="80"/>
      <c r="S5" s="80"/>
      <c r="T5" s="80"/>
    </row>
    <row r="6" spans="2:20" s="19" customFormat="1" ht="42.75" customHeight="1">
      <c r="B6" s="129"/>
      <c r="C6" s="125"/>
      <c r="D6" s="507" t="s">
        <v>32</v>
      </c>
      <c r="E6" s="507" t="s">
        <v>34</v>
      </c>
      <c r="F6" s="508" t="s">
        <v>207</v>
      </c>
      <c r="G6" s="509" t="s">
        <v>305</v>
      </c>
      <c r="H6" s="508" t="s">
        <v>208</v>
      </c>
      <c r="I6" s="508" t="s">
        <v>209</v>
      </c>
      <c r="J6" s="508" t="s">
        <v>10</v>
      </c>
      <c r="K6" s="508" t="s">
        <v>210</v>
      </c>
      <c r="L6" s="128"/>
      <c r="M6" s="129"/>
    </row>
    <row r="7" spans="2:20" s="19" customFormat="1" ht="18.75">
      <c r="B7" s="129"/>
      <c r="C7" s="125"/>
      <c r="D7" s="488" t="str">
        <f>IF(ข้อมูลนร.2!D7="","",ข้อมูลนร.2!D7)</f>
        <v>1</v>
      </c>
      <c r="E7" s="510" t="str">
        <f>IF(ข้อมูลนร.2!G7="","",ข้อมูลนร.2!G7)</f>
        <v>เด็กชายภูผา  ดอทคอม</v>
      </c>
      <c r="F7" s="321" t="s">
        <v>13</v>
      </c>
      <c r="G7" s="321" t="s">
        <v>13</v>
      </c>
      <c r="H7" s="321" t="s">
        <v>13</v>
      </c>
      <c r="I7" s="321" t="s">
        <v>13</v>
      </c>
      <c r="J7" s="321" t="s">
        <v>13</v>
      </c>
      <c r="K7" s="321"/>
      <c r="L7" s="233"/>
      <c r="M7" s="129"/>
    </row>
    <row r="8" spans="2:20" s="19" customFormat="1" ht="18.75">
      <c r="B8" s="129"/>
      <c r="C8" s="125"/>
      <c r="D8" s="488" t="str">
        <f>IF(ข้อมูลนร.2!D8="","",ข้อมูลนร.2!D8)</f>
        <v>2</v>
      </c>
      <c r="E8" s="510" t="str">
        <f>IF(ข้อมูลนร.2!G8="","",ข้อมูลนร.2!G8)</f>
        <v>เด็กชายดำ  ดอทคอม</v>
      </c>
      <c r="F8" s="321" t="s">
        <v>13</v>
      </c>
      <c r="G8" s="321" t="s">
        <v>13</v>
      </c>
      <c r="H8" s="321" t="s">
        <v>13</v>
      </c>
      <c r="I8" s="321" t="s">
        <v>13</v>
      </c>
      <c r="J8" s="321" t="s">
        <v>13</v>
      </c>
      <c r="K8" s="321"/>
      <c r="L8" s="233"/>
      <c r="M8" s="129"/>
    </row>
    <row r="9" spans="2:20" s="19" customFormat="1" ht="18.75">
      <c r="B9" s="129"/>
      <c r="C9" s="125"/>
      <c r="D9" s="488" t="str">
        <f>IF(ข้อมูลนร.2!D9="","",ข้อมูลนร.2!D9)</f>
        <v>3</v>
      </c>
      <c r="E9" s="510" t="str">
        <f>IF(ข้อมูลนร.2!G9="","",ข้อมูลนร.2!G9)</f>
        <v>เด็กหญิงแดง  ดอทคอม</v>
      </c>
      <c r="F9" s="321" t="s">
        <v>13</v>
      </c>
      <c r="G9" s="321" t="s">
        <v>13</v>
      </c>
      <c r="H9" s="321" t="s">
        <v>13</v>
      </c>
      <c r="I9" s="321" t="s">
        <v>13</v>
      </c>
      <c r="J9" s="321" t="s">
        <v>13</v>
      </c>
      <c r="K9" s="321"/>
      <c r="L9" s="233"/>
      <c r="M9" s="129"/>
    </row>
    <row r="10" spans="2:20" s="19" customFormat="1" ht="18.75">
      <c r="B10" s="129"/>
      <c r="C10" s="125"/>
      <c r="D10" s="488" t="str">
        <f>IF(ข้อมูลนร.2!D10="","",ข้อมูลนร.2!D10)</f>
        <v>4</v>
      </c>
      <c r="E10" s="510" t="str">
        <f>IF(ข้อมูลนร.2!G10="","",ข้อมูลนร.2!G10)</f>
        <v>เด็กหญิงแดง  ดอทคอม</v>
      </c>
      <c r="F10" s="321"/>
      <c r="G10" s="321"/>
      <c r="H10" s="321"/>
      <c r="I10" s="321"/>
      <c r="J10" s="321"/>
      <c r="K10" s="321"/>
      <c r="L10" s="233"/>
      <c r="M10" s="129"/>
    </row>
    <row r="11" spans="2:20" s="19" customFormat="1" ht="18.75">
      <c r="B11" s="129"/>
      <c r="C11" s="125"/>
      <c r="D11" s="488" t="str">
        <f>IF(ข้อมูลนร.2!D11="","",ข้อมูลนร.2!D11)</f>
        <v/>
      </c>
      <c r="E11" s="510" t="str">
        <f>IF(ข้อมูลนร.2!G11="","",ข้อมูลนร.2!G11)</f>
        <v/>
      </c>
      <c r="F11" s="321"/>
      <c r="G11" s="321"/>
      <c r="H11" s="321"/>
      <c r="I11" s="321"/>
      <c r="J11" s="321"/>
      <c r="K11" s="321"/>
      <c r="L11" s="233"/>
      <c r="M11" s="129"/>
    </row>
    <row r="12" spans="2:20" s="19" customFormat="1" ht="18.75">
      <c r="B12" s="129"/>
      <c r="C12" s="125"/>
      <c r="D12" s="488" t="str">
        <f>IF(ข้อมูลนร.2!D12="","",ข้อมูลนร.2!D12)</f>
        <v/>
      </c>
      <c r="E12" s="510" t="str">
        <f>IF(ข้อมูลนร.2!G12="","",ข้อมูลนร.2!G12)</f>
        <v/>
      </c>
      <c r="F12" s="321"/>
      <c r="G12" s="321"/>
      <c r="H12" s="321"/>
      <c r="I12" s="321"/>
      <c r="J12" s="321"/>
      <c r="K12" s="321"/>
      <c r="L12" s="233"/>
      <c r="M12" s="129"/>
    </row>
    <row r="13" spans="2:20" s="19" customFormat="1" ht="18.75">
      <c r="B13" s="129"/>
      <c r="C13" s="125"/>
      <c r="D13" s="488" t="str">
        <f>IF(ข้อมูลนร.2!D13="","",ข้อมูลนร.2!D13)</f>
        <v/>
      </c>
      <c r="E13" s="510" t="str">
        <f>IF(ข้อมูลนร.2!G13="","",ข้อมูลนร.2!G13)</f>
        <v/>
      </c>
      <c r="F13" s="321"/>
      <c r="G13" s="321"/>
      <c r="H13" s="321"/>
      <c r="I13" s="321"/>
      <c r="J13" s="321"/>
      <c r="K13" s="321"/>
      <c r="L13" s="233"/>
      <c r="M13" s="129"/>
    </row>
    <row r="14" spans="2:20" s="19" customFormat="1" ht="18.75">
      <c r="B14" s="129"/>
      <c r="C14" s="125"/>
      <c r="D14" s="488" t="str">
        <f>IF(ข้อมูลนร.2!D14="","",ข้อมูลนร.2!D14)</f>
        <v/>
      </c>
      <c r="E14" s="510" t="str">
        <f>IF(ข้อมูลนร.2!G14="","",ข้อมูลนร.2!G14)</f>
        <v/>
      </c>
      <c r="F14" s="321"/>
      <c r="G14" s="321"/>
      <c r="H14" s="321"/>
      <c r="I14" s="321"/>
      <c r="J14" s="321"/>
      <c r="K14" s="321"/>
      <c r="L14" s="233"/>
      <c r="M14" s="129"/>
    </row>
    <row r="15" spans="2:20" s="19" customFormat="1" ht="18.75">
      <c r="B15" s="129"/>
      <c r="C15" s="125"/>
      <c r="D15" s="488" t="str">
        <f>IF(ข้อมูลนร.2!D15="","",ข้อมูลนร.2!D15)</f>
        <v/>
      </c>
      <c r="E15" s="510" t="str">
        <f>IF(ข้อมูลนร.2!G15="","",ข้อมูลนร.2!G15)</f>
        <v/>
      </c>
      <c r="F15" s="321"/>
      <c r="G15" s="321"/>
      <c r="H15" s="321"/>
      <c r="I15" s="321"/>
      <c r="J15" s="321"/>
      <c r="K15" s="321"/>
      <c r="L15" s="233"/>
      <c r="M15" s="129"/>
    </row>
    <row r="16" spans="2:20" s="19" customFormat="1" ht="18.75">
      <c r="B16" s="129"/>
      <c r="C16" s="125"/>
      <c r="D16" s="488" t="str">
        <f>IF(ข้อมูลนร.2!D16="","",ข้อมูลนร.2!D16)</f>
        <v/>
      </c>
      <c r="E16" s="510" t="str">
        <f>IF(ข้อมูลนร.2!G16="","",ข้อมูลนร.2!G16)</f>
        <v/>
      </c>
      <c r="F16" s="321"/>
      <c r="G16" s="321"/>
      <c r="H16" s="321"/>
      <c r="I16" s="321"/>
      <c r="J16" s="321"/>
      <c r="K16" s="321"/>
      <c r="L16" s="233"/>
      <c r="M16" s="129"/>
    </row>
    <row r="17" spans="2:13" s="19" customFormat="1" ht="18.75">
      <c r="B17" s="129"/>
      <c r="C17" s="125"/>
      <c r="D17" s="488" t="str">
        <f>IF(ข้อมูลนร.2!D17="","",ข้อมูลนร.2!D17)</f>
        <v/>
      </c>
      <c r="E17" s="510" t="str">
        <f>IF(ข้อมูลนร.2!G17="","",ข้อมูลนร.2!G17)</f>
        <v/>
      </c>
      <c r="F17" s="321"/>
      <c r="G17" s="321"/>
      <c r="H17" s="321"/>
      <c r="I17" s="321"/>
      <c r="J17" s="321"/>
      <c r="K17" s="321"/>
      <c r="L17" s="233"/>
      <c r="M17" s="129"/>
    </row>
    <row r="18" spans="2:13" s="19" customFormat="1" ht="18.75">
      <c r="B18" s="129"/>
      <c r="C18" s="125"/>
      <c r="D18" s="488" t="str">
        <f>IF(ข้อมูลนร.2!D18="","",ข้อมูลนร.2!D18)</f>
        <v/>
      </c>
      <c r="E18" s="510" t="str">
        <f>IF(ข้อมูลนร.2!G18="","",ข้อมูลนร.2!G18)</f>
        <v/>
      </c>
      <c r="F18" s="321"/>
      <c r="G18" s="321"/>
      <c r="H18" s="321"/>
      <c r="I18" s="321"/>
      <c r="J18" s="321"/>
      <c r="K18" s="321"/>
      <c r="L18" s="233"/>
      <c r="M18" s="129"/>
    </row>
    <row r="19" spans="2:13" s="19" customFormat="1" ht="18.75">
      <c r="B19" s="129"/>
      <c r="C19" s="125"/>
      <c r="D19" s="488" t="str">
        <f>IF(ข้อมูลนร.2!D19="","",ข้อมูลนร.2!D19)</f>
        <v/>
      </c>
      <c r="E19" s="510" t="str">
        <f>IF(ข้อมูลนร.2!G19="","",ข้อมูลนร.2!G19)</f>
        <v/>
      </c>
      <c r="F19" s="321"/>
      <c r="G19" s="321"/>
      <c r="H19" s="321"/>
      <c r="I19" s="321"/>
      <c r="J19" s="321"/>
      <c r="K19" s="321"/>
      <c r="L19" s="233"/>
      <c r="M19" s="129"/>
    </row>
    <row r="20" spans="2:13" s="19" customFormat="1" ht="18.75">
      <c r="B20" s="129"/>
      <c r="C20" s="125"/>
      <c r="D20" s="488" t="str">
        <f>IF(ข้อมูลนร.2!D20="","",ข้อมูลนร.2!D20)</f>
        <v/>
      </c>
      <c r="E20" s="510" t="str">
        <f>IF(ข้อมูลนร.2!G20="","",ข้อมูลนร.2!G20)</f>
        <v/>
      </c>
      <c r="F20" s="321"/>
      <c r="G20" s="321"/>
      <c r="H20" s="321"/>
      <c r="I20" s="321"/>
      <c r="J20" s="321"/>
      <c r="K20" s="321"/>
      <c r="L20" s="233"/>
      <c r="M20" s="129"/>
    </row>
    <row r="21" spans="2:13" s="19" customFormat="1" ht="18.75">
      <c r="B21" s="129"/>
      <c r="C21" s="125"/>
      <c r="D21" s="488" t="str">
        <f>IF(ข้อมูลนร.2!D21="","",ข้อมูลนร.2!D21)</f>
        <v/>
      </c>
      <c r="E21" s="510" t="str">
        <f>IF(ข้อมูลนร.2!G21="","",ข้อมูลนร.2!G21)</f>
        <v/>
      </c>
      <c r="F21" s="321"/>
      <c r="G21" s="321"/>
      <c r="H21" s="321"/>
      <c r="I21" s="321"/>
      <c r="J21" s="321"/>
      <c r="K21" s="321"/>
      <c r="L21" s="233"/>
      <c r="M21" s="129"/>
    </row>
    <row r="22" spans="2:13" s="19" customFormat="1" ht="18.75">
      <c r="B22" s="129"/>
      <c r="C22" s="125"/>
      <c r="D22" s="488" t="str">
        <f>IF(ข้อมูลนร.2!D22="","",ข้อมูลนร.2!D22)</f>
        <v/>
      </c>
      <c r="E22" s="510" t="str">
        <f>IF(ข้อมูลนร.2!G22="","",ข้อมูลนร.2!G22)</f>
        <v/>
      </c>
      <c r="F22" s="321"/>
      <c r="G22" s="321"/>
      <c r="H22" s="321"/>
      <c r="I22" s="321"/>
      <c r="J22" s="321"/>
      <c r="K22" s="321"/>
      <c r="L22" s="233"/>
      <c r="M22" s="129"/>
    </row>
    <row r="23" spans="2:13" s="19" customFormat="1" ht="18.75">
      <c r="B23" s="129"/>
      <c r="C23" s="125"/>
      <c r="D23" s="488" t="str">
        <f>IF(ข้อมูลนร.2!D23="","",ข้อมูลนร.2!D23)</f>
        <v/>
      </c>
      <c r="E23" s="510" t="str">
        <f>IF(ข้อมูลนร.2!G23="","",ข้อมูลนร.2!G23)</f>
        <v/>
      </c>
      <c r="F23" s="321"/>
      <c r="G23" s="321"/>
      <c r="H23" s="321"/>
      <c r="I23" s="321"/>
      <c r="J23" s="321"/>
      <c r="K23" s="321"/>
      <c r="L23" s="233"/>
      <c r="M23" s="129"/>
    </row>
    <row r="24" spans="2:13" s="19" customFormat="1" ht="18.75">
      <c r="B24" s="129"/>
      <c r="C24" s="125"/>
      <c r="D24" s="488" t="str">
        <f>IF(ข้อมูลนร.2!D24="","",ข้อมูลนร.2!D24)</f>
        <v/>
      </c>
      <c r="E24" s="510" t="str">
        <f>IF(ข้อมูลนร.2!G24="","",ข้อมูลนร.2!G24)</f>
        <v/>
      </c>
      <c r="F24" s="321"/>
      <c r="G24" s="321"/>
      <c r="H24" s="321"/>
      <c r="I24" s="321"/>
      <c r="J24" s="321"/>
      <c r="K24" s="321"/>
      <c r="L24" s="233"/>
      <c r="M24" s="129"/>
    </row>
    <row r="25" spans="2:13" s="19" customFormat="1" ht="18.75">
      <c r="B25" s="129"/>
      <c r="C25" s="125"/>
      <c r="D25" s="488" t="str">
        <f>IF(ข้อมูลนร.2!D25="","",ข้อมูลนร.2!D25)</f>
        <v/>
      </c>
      <c r="E25" s="510" t="str">
        <f>IF(ข้อมูลนร.2!G25="","",ข้อมูลนร.2!G25)</f>
        <v/>
      </c>
      <c r="F25" s="321"/>
      <c r="G25" s="321"/>
      <c r="H25" s="321"/>
      <c r="I25" s="321"/>
      <c r="J25" s="321"/>
      <c r="K25" s="321"/>
      <c r="L25" s="233"/>
      <c r="M25" s="129"/>
    </row>
    <row r="26" spans="2:13" s="19" customFormat="1" ht="18.75">
      <c r="B26" s="129"/>
      <c r="C26" s="125"/>
      <c r="D26" s="488" t="str">
        <f>IF(ข้อมูลนร.2!D26="","",ข้อมูลนร.2!D26)</f>
        <v/>
      </c>
      <c r="E26" s="510" t="str">
        <f>IF(ข้อมูลนร.2!G26="","",ข้อมูลนร.2!G26)</f>
        <v/>
      </c>
      <c r="F26" s="321"/>
      <c r="G26" s="321"/>
      <c r="H26" s="321"/>
      <c r="I26" s="321"/>
      <c r="J26" s="321"/>
      <c r="K26" s="321"/>
      <c r="L26" s="233"/>
      <c r="M26" s="129"/>
    </row>
    <row r="27" spans="2:13" s="19" customFormat="1" ht="18.75">
      <c r="B27" s="129"/>
      <c r="C27" s="125"/>
      <c r="D27" s="488" t="str">
        <f>IF(ข้อมูลนร.2!D27="","",ข้อมูลนร.2!D27)</f>
        <v/>
      </c>
      <c r="E27" s="510" t="str">
        <f>IF(ข้อมูลนร.2!G27="","",ข้อมูลนร.2!G27)</f>
        <v/>
      </c>
      <c r="F27" s="321"/>
      <c r="G27" s="321"/>
      <c r="H27" s="321"/>
      <c r="I27" s="321"/>
      <c r="J27" s="321"/>
      <c r="K27" s="321"/>
      <c r="L27" s="233"/>
      <c r="M27" s="129"/>
    </row>
    <row r="28" spans="2:13" s="19" customFormat="1" ht="18.75">
      <c r="B28" s="129"/>
      <c r="C28" s="125"/>
      <c r="D28" s="488" t="str">
        <f>IF(ข้อมูลนร.2!D28="","",ข้อมูลนร.2!D28)</f>
        <v/>
      </c>
      <c r="E28" s="510" t="str">
        <f>IF(ข้อมูลนร.2!G28="","",ข้อมูลนร.2!G28)</f>
        <v/>
      </c>
      <c r="F28" s="321"/>
      <c r="G28" s="321"/>
      <c r="H28" s="321"/>
      <c r="I28" s="321"/>
      <c r="J28" s="321"/>
      <c r="K28" s="321"/>
      <c r="L28" s="233"/>
      <c r="M28" s="129"/>
    </row>
    <row r="29" spans="2:13" s="19" customFormat="1" ht="18.75">
      <c r="B29" s="129"/>
      <c r="C29" s="125"/>
      <c r="D29" s="488" t="str">
        <f>IF(ข้อมูลนร.2!D29="","",ข้อมูลนร.2!D29)</f>
        <v/>
      </c>
      <c r="E29" s="510" t="str">
        <f>IF(ข้อมูลนร.2!G29="","",ข้อมูลนร.2!G29)</f>
        <v/>
      </c>
      <c r="F29" s="321"/>
      <c r="G29" s="321"/>
      <c r="H29" s="321"/>
      <c r="I29" s="321"/>
      <c r="J29" s="321"/>
      <c r="K29" s="321"/>
      <c r="L29" s="233"/>
      <c r="M29" s="129"/>
    </row>
    <row r="30" spans="2:13" s="19" customFormat="1" ht="18.75">
      <c r="B30" s="129"/>
      <c r="C30" s="125"/>
      <c r="D30" s="488" t="str">
        <f>IF(ข้อมูลนร.2!D30="","",ข้อมูลนร.2!D30)</f>
        <v/>
      </c>
      <c r="E30" s="510" t="str">
        <f>IF(ข้อมูลนร.2!G30="","",ข้อมูลนร.2!G30)</f>
        <v/>
      </c>
      <c r="F30" s="321"/>
      <c r="G30" s="321"/>
      <c r="H30" s="321"/>
      <c r="I30" s="321"/>
      <c r="J30" s="321"/>
      <c r="K30" s="321"/>
      <c r="L30" s="233"/>
      <c r="M30" s="129"/>
    </row>
    <row r="31" spans="2:13" s="19" customFormat="1" ht="18.75">
      <c r="B31" s="129"/>
      <c r="C31" s="125"/>
      <c r="D31" s="488" t="str">
        <f>IF(ข้อมูลนร.2!D31="","",ข้อมูลนร.2!D31)</f>
        <v/>
      </c>
      <c r="E31" s="510" t="str">
        <f>IF(ข้อมูลนร.2!G31="","",ข้อมูลนร.2!G31)</f>
        <v/>
      </c>
      <c r="F31" s="321"/>
      <c r="G31" s="321"/>
      <c r="H31" s="321"/>
      <c r="I31" s="321"/>
      <c r="J31" s="321"/>
      <c r="K31" s="321"/>
      <c r="L31" s="233"/>
      <c r="M31" s="129"/>
    </row>
    <row r="32" spans="2:13" s="19" customFormat="1" ht="18.75">
      <c r="B32" s="129"/>
      <c r="C32" s="125"/>
      <c r="D32" s="488" t="str">
        <f>IF(ข้อมูลนร.2!D32="","",ข้อมูลนร.2!D32)</f>
        <v/>
      </c>
      <c r="E32" s="510" t="str">
        <f>IF(ข้อมูลนร.2!G32="","",ข้อมูลนร.2!G32)</f>
        <v/>
      </c>
      <c r="F32" s="321"/>
      <c r="G32" s="321"/>
      <c r="H32" s="321"/>
      <c r="I32" s="321"/>
      <c r="J32" s="321"/>
      <c r="K32" s="321"/>
      <c r="L32" s="233"/>
      <c r="M32" s="129"/>
    </row>
    <row r="33" spans="2:13" s="19" customFormat="1" ht="18.75">
      <c r="B33" s="129"/>
      <c r="C33" s="125"/>
      <c r="D33" s="488" t="str">
        <f>IF(ข้อมูลนร.2!D33="","",ข้อมูลนร.2!D33)</f>
        <v/>
      </c>
      <c r="E33" s="510" t="str">
        <f>IF(ข้อมูลนร.2!G33="","",ข้อมูลนร.2!G33)</f>
        <v/>
      </c>
      <c r="F33" s="321"/>
      <c r="G33" s="321"/>
      <c r="H33" s="321"/>
      <c r="I33" s="321"/>
      <c r="J33" s="321"/>
      <c r="K33" s="321"/>
      <c r="L33" s="233"/>
      <c r="M33" s="129"/>
    </row>
    <row r="34" spans="2:13" s="19" customFormat="1" ht="18.75">
      <c r="B34" s="129"/>
      <c r="C34" s="125"/>
      <c r="D34" s="488" t="str">
        <f>IF(ข้อมูลนร.2!D34="","",ข้อมูลนร.2!D34)</f>
        <v/>
      </c>
      <c r="E34" s="510" t="str">
        <f>IF(ข้อมูลนร.2!G34="","",ข้อมูลนร.2!G34)</f>
        <v/>
      </c>
      <c r="F34" s="321"/>
      <c r="G34" s="321"/>
      <c r="H34" s="321"/>
      <c r="I34" s="321"/>
      <c r="J34" s="321"/>
      <c r="K34" s="321"/>
      <c r="L34" s="233"/>
      <c r="M34" s="129"/>
    </row>
    <row r="35" spans="2:13" s="19" customFormat="1" ht="18.75">
      <c r="B35" s="129"/>
      <c r="C35" s="125"/>
      <c r="D35" s="488" t="str">
        <f>IF(ข้อมูลนร.2!D35="","",ข้อมูลนร.2!D35)</f>
        <v/>
      </c>
      <c r="E35" s="510" t="str">
        <f>IF(ข้อมูลนร.2!G35="","",ข้อมูลนร.2!G35)</f>
        <v/>
      </c>
      <c r="F35" s="321"/>
      <c r="G35" s="321"/>
      <c r="H35" s="321"/>
      <c r="I35" s="321"/>
      <c r="J35" s="321"/>
      <c r="K35" s="321"/>
      <c r="L35" s="233"/>
      <c r="M35" s="129"/>
    </row>
    <row r="36" spans="2:13" s="19" customFormat="1" ht="18.75">
      <c r="B36" s="129"/>
      <c r="C36" s="125"/>
      <c r="D36" s="488" t="str">
        <f>IF(ข้อมูลนร.2!D36="","",ข้อมูลนร.2!D36)</f>
        <v/>
      </c>
      <c r="E36" s="510" t="str">
        <f>IF(ข้อมูลนร.2!G36="","",ข้อมูลนร.2!G36)</f>
        <v/>
      </c>
      <c r="F36" s="321"/>
      <c r="G36" s="321"/>
      <c r="H36" s="321"/>
      <c r="I36" s="321"/>
      <c r="J36" s="321"/>
      <c r="K36" s="321"/>
      <c r="L36" s="233"/>
      <c r="M36" s="129"/>
    </row>
    <row r="37" spans="2:13" s="19" customFormat="1" ht="18.75">
      <c r="B37" s="129"/>
      <c r="C37" s="125"/>
      <c r="D37" s="488" t="str">
        <f>IF(ข้อมูลนร.2!D37="","",ข้อมูลนร.2!D37)</f>
        <v/>
      </c>
      <c r="E37" s="510" t="str">
        <f>IF(ข้อมูลนร.2!G37="","",ข้อมูลนร.2!G37)</f>
        <v/>
      </c>
      <c r="F37" s="321"/>
      <c r="G37" s="321"/>
      <c r="H37" s="321"/>
      <c r="I37" s="321"/>
      <c r="J37" s="321"/>
      <c r="K37" s="321"/>
      <c r="L37" s="233"/>
      <c r="M37" s="129"/>
    </row>
    <row r="38" spans="2:13" s="19" customFormat="1" ht="18.75">
      <c r="B38" s="129"/>
      <c r="C38" s="125"/>
      <c r="D38" s="488" t="str">
        <f>IF(ข้อมูลนร.2!D38="","",ข้อมูลนร.2!D38)</f>
        <v/>
      </c>
      <c r="E38" s="510" t="str">
        <f>IF(ข้อมูลนร.2!G38="","",ข้อมูลนร.2!G38)</f>
        <v/>
      </c>
      <c r="F38" s="321"/>
      <c r="G38" s="321"/>
      <c r="H38" s="321"/>
      <c r="I38" s="321"/>
      <c r="J38" s="321"/>
      <c r="K38" s="321"/>
      <c r="L38" s="233"/>
      <c r="M38" s="129"/>
    </row>
    <row r="39" spans="2:13" s="19" customFormat="1" ht="18.75">
      <c r="B39" s="129"/>
      <c r="C39" s="125"/>
      <c r="D39" s="488" t="str">
        <f>IF(ข้อมูลนร.2!D39="","",ข้อมูลนร.2!D39)</f>
        <v/>
      </c>
      <c r="E39" s="510" t="str">
        <f>IF(ข้อมูลนร.2!G39="","",ข้อมูลนร.2!G39)</f>
        <v/>
      </c>
      <c r="F39" s="321"/>
      <c r="G39" s="321"/>
      <c r="H39" s="321"/>
      <c r="I39" s="321"/>
      <c r="J39" s="321"/>
      <c r="K39" s="321"/>
      <c r="L39" s="233"/>
      <c r="M39" s="129"/>
    </row>
    <row r="40" spans="2:13" s="19" customFormat="1" ht="18.75">
      <c r="B40" s="129"/>
      <c r="C40" s="125"/>
      <c r="D40" s="488" t="str">
        <f>IF(ข้อมูลนร.2!D40="","",ข้อมูลนร.2!D40)</f>
        <v/>
      </c>
      <c r="E40" s="510" t="str">
        <f>IF(ข้อมูลนร.2!G40="","",ข้อมูลนร.2!G40)</f>
        <v/>
      </c>
      <c r="F40" s="321"/>
      <c r="G40" s="321"/>
      <c r="H40" s="321"/>
      <c r="I40" s="321"/>
      <c r="J40" s="321"/>
      <c r="K40" s="321"/>
      <c r="L40" s="233"/>
      <c r="M40" s="129"/>
    </row>
    <row r="41" spans="2:13" s="19" customFormat="1" ht="18.75">
      <c r="B41" s="129"/>
      <c r="C41" s="125"/>
      <c r="D41" s="488" t="str">
        <f>IF(ข้อมูลนร.2!D41="","",ข้อมูลนร.2!D41)</f>
        <v/>
      </c>
      <c r="E41" s="510" t="str">
        <f>IF(ข้อมูลนร.2!G41="","",ข้อมูลนร.2!G41)</f>
        <v/>
      </c>
      <c r="F41" s="321"/>
      <c r="G41" s="321"/>
      <c r="H41" s="321"/>
      <c r="I41" s="321"/>
      <c r="J41" s="321"/>
      <c r="K41" s="321"/>
      <c r="L41" s="233"/>
      <c r="M41" s="129"/>
    </row>
    <row r="42" spans="2:13">
      <c r="B42" s="6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60"/>
    </row>
    <row r="43" spans="2:13"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</row>
  </sheetData>
  <sheetProtection algorithmName="SHA-512" hashValue="xuFdvK4490H2Hedj3GhWq6hKkKO6b7A6rM102dQDRdsSIWFodnEmKUdJbOaqzMH2/sawCkz1YVIfAQGusuI5yA==" saltValue="9wy7igMfeAHE1H0mVkiiKA==" spinCount="100000" sheet="1" objects="1" scenarios="1" selectLockedCells="1"/>
  <mergeCells count="2">
    <mergeCell ref="D3:K3"/>
    <mergeCell ref="D4:K4"/>
  </mergeCells>
  <pageMargins left="0.27559055118110237" right="0.11811023622047245" top="0.47244094488188981" bottom="0.15748031496062992" header="0.19685039370078741" footer="0.19685039370078741"/>
  <pageSetup paperSize="9" orientation="portrait" blackAndWhite="1" horizontalDpi="4294967293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SS!$E$3:$E$4</xm:f>
          </x14:formula1>
          <xm:sqref>F7:J41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BN47"/>
  <sheetViews>
    <sheetView showGridLines="0" showRowColHeaders="0" workbookViewId="0"/>
  </sheetViews>
  <sheetFormatPr defaultRowHeight="21"/>
  <cols>
    <col min="1" max="1" width="21.75" style="18" customWidth="1"/>
    <col min="2" max="3" width="3.125" style="18" customWidth="1"/>
    <col min="4" max="64" width="4.375" style="18" customWidth="1"/>
    <col min="65" max="66" width="3.875" style="18" customWidth="1"/>
    <col min="67" max="16384" width="9" style="18"/>
  </cols>
  <sheetData>
    <row r="1" spans="2:66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</row>
    <row r="2" spans="2:66">
      <c r="B2" s="14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4"/>
    </row>
    <row r="3" spans="2:66">
      <c r="B3" s="14"/>
      <c r="C3" s="13"/>
      <c r="D3" s="398"/>
      <c r="E3" s="751" t="s">
        <v>356</v>
      </c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T3" s="751"/>
      <c r="U3" s="751"/>
      <c r="V3" s="751"/>
      <c r="W3" s="751"/>
      <c r="X3" s="427"/>
      <c r="Y3" s="751" t="str">
        <f>IF(E3="","",E3)</f>
        <v>ผลการประเมินกลุ่มสาระการเรียนรู้ ภาคเรียนที่ 1</v>
      </c>
      <c r="Z3" s="751"/>
      <c r="AA3" s="751"/>
      <c r="AB3" s="751"/>
      <c r="AC3" s="751"/>
      <c r="AD3" s="751"/>
      <c r="AE3" s="751"/>
      <c r="AF3" s="751"/>
      <c r="AG3" s="751"/>
      <c r="AH3" s="751"/>
      <c r="AI3" s="751"/>
      <c r="AJ3" s="751"/>
      <c r="AK3" s="751"/>
      <c r="AL3" s="751"/>
      <c r="AM3" s="751"/>
      <c r="AN3" s="751"/>
      <c r="AO3" s="751"/>
      <c r="AP3" s="751"/>
      <c r="AQ3" s="751"/>
      <c r="AR3" s="427"/>
      <c r="AS3" s="751" t="str">
        <f>IF(E3="","",E3)</f>
        <v>ผลการประเมินกลุ่มสาระการเรียนรู้ ภาคเรียนที่ 1</v>
      </c>
      <c r="AT3" s="751"/>
      <c r="AU3" s="751"/>
      <c r="AV3" s="751"/>
      <c r="AW3" s="751"/>
      <c r="AX3" s="751"/>
      <c r="AY3" s="751"/>
      <c r="AZ3" s="751"/>
      <c r="BA3" s="751"/>
      <c r="BB3" s="751"/>
      <c r="BC3" s="751"/>
      <c r="BD3" s="751"/>
      <c r="BE3" s="751"/>
      <c r="BF3" s="751"/>
      <c r="BG3" s="751"/>
      <c r="BH3" s="751"/>
      <c r="BI3" s="751"/>
      <c r="BJ3" s="751"/>
      <c r="BK3" s="751"/>
      <c r="BL3" s="427"/>
      <c r="BM3" s="13"/>
      <c r="BN3" s="14"/>
    </row>
    <row r="4" spans="2:66" ht="4.5" customHeight="1">
      <c r="B4" s="14"/>
      <c r="C4" s="13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427"/>
      <c r="AO4" s="427"/>
      <c r="AP4" s="427"/>
      <c r="AQ4" s="427"/>
      <c r="AR4" s="427"/>
      <c r="AS4" s="427"/>
      <c r="AT4" s="427"/>
      <c r="AU4" s="427"/>
      <c r="AV4" s="427"/>
      <c r="AW4" s="427"/>
      <c r="AX4" s="427"/>
      <c r="AY4" s="427"/>
      <c r="AZ4" s="427"/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13"/>
      <c r="BN4" s="14"/>
    </row>
    <row r="5" spans="2:66" s="401" customFormat="1" ht="39.950000000000003" customHeight="1">
      <c r="B5" s="399"/>
      <c r="C5" s="400"/>
      <c r="D5" s="752" t="s">
        <v>32</v>
      </c>
      <c r="E5" s="753" t="str">
        <f>IF(กำหนดรายวิชา!F7="","",กำหนดรายวิชา!F7)</f>
        <v>ภาษาไทย</v>
      </c>
      <c r="F5" s="754"/>
      <c r="G5" s="754"/>
      <c r="H5" s="755"/>
      <c r="I5" s="753" t="str">
        <f>IF(กำหนดรายวิชา!F8="","",กำหนดรายวิชา!F8)</f>
        <v>คณิตศาสตร์</v>
      </c>
      <c r="J5" s="754"/>
      <c r="K5" s="754"/>
      <c r="L5" s="755"/>
      <c r="M5" s="756" t="str">
        <f>IF(กำหนดรายวิชา!F9="","",กำหนดรายวิชา!F9)</f>
        <v>วิทยาศาสตร์และเทคโนโลยี</v>
      </c>
      <c r="N5" s="757"/>
      <c r="O5" s="757"/>
      <c r="P5" s="758"/>
      <c r="Q5" s="756" t="str">
        <f>IF(กำหนดรายวิชา!F10="","",กำหนดรายวิชา!F10)</f>
        <v>สังคมศึกษา ศาสนาและวัฒนธรรม</v>
      </c>
      <c r="R5" s="757"/>
      <c r="S5" s="757"/>
      <c r="T5" s="758"/>
      <c r="U5" s="756" t="str">
        <f>IF(กำหนดรายวิชา!F11="","",กำหนดรายวิชา!F11)</f>
        <v>ประวัติศาสตร์</v>
      </c>
      <c r="V5" s="757"/>
      <c r="W5" s="757"/>
      <c r="X5" s="758"/>
      <c r="Y5" s="756" t="str">
        <f>IF(กำหนดรายวิชา!F12="","",กำหนดรายวิชา!F12)</f>
        <v>สุขศึกษาและพลศึกษา</v>
      </c>
      <c r="Z5" s="757"/>
      <c r="AA5" s="757"/>
      <c r="AB5" s="758"/>
      <c r="AC5" s="753" t="str">
        <f>IF(กำหนดรายวิชา!F13="","",กำหนดรายวิชา!F13)</f>
        <v>ศิลปะ</v>
      </c>
      <c r="AD5" s="754"/>
      <c r="AE5" s="754"/>
      <c r="AF5" s="755"/>
      <c r="AG5" s="753" t="str">
        <f>IF(กำหนดรายวิชา!F14="","",กำหนดรายวิชา!F14)</f>
        <v>การงานอาชีพ</v>
      </c>
      <c r="AH5" s="754"/>
      <c r="AI5" s="754"/>
      <c r="AJ5" s="755"/>
      <c r="AK5" s="756" t="str">
        <f>IF(กำหนดรายวิชา!F15="","",กำหนดรายวิชา!F15)</f>
        <v>ภาษาอังกฤษพื้นฐาน</v>
      </c>
      <c r="AL5" s="757"/>
      <c r="AM5" s="757"/>
      <c r="AN5" s="758"/>
      <c r="AO5" s="756" t="str">
        <f>IF(กำหนดรายวิชา!F16="","",กำหนดรายวิชา!F16)</f>
        <v>คอมพิวเตอร์ในชีวิตประจำวัน</v>
      </c>
      <c r="AP5" s="757"/>
      <c r="AQ5" s="757"/>
      <c r="AR5" s="758"/>
      <c r="AS5" s="756" t="str">
        <f>IF(กำหนดรายวิชา!F17="","",กำหนดรายวิชา!F17)</f>
        <v>ภาษาอังกฤษเพื่อการสื่อสาร</v>
      </c>
      <c r="AT5" s="757"/>
      <c r="AU5" s="757"/>
      <c r="AV5" s="758"/>
      <c r="AW5" s="753">
        <f>IF(กำหนดรายวิชา!F18="","",กำหนดรายวิชา!F18)</f>
        <v>11</v>
      </c>
      <c r="AX5" s="766"/>
      <c r="AY5" s="766"/>
      <c r="AZ5" s="767"/>
      <c r="BA5" s="759">
        <f>IF(กำหนดรายวิชา!F19="","",กำหนดรายวิชา!F19)</f>
        <v>22</v>
      </c>
      <c r="BB5" s="760"/>
      <c r="BC5" s="760"/>
      <c r="BD5" s="761"/>
      <c r="BE5" s="759">
        <f>IF(กำหนดรายวิชา!F20="","",กำหนดรายวิชา!F20)</f>
        <v>33333</v>
      </c>
      <c r="BF5" s="760"/>
      <c r="BG5" s="760"/>
      <c r="BH5" s="761"/>
      <c r="BI5" s="762"/>
      <c r="BJ5" s="762"/>
      <c r="BK5" s="762"/>
      <c r="BL5" s="762"/>
      <c r="BM5" s="400"/>
      <c r="BN5" s="399"/>
    </row>
    <row r="6" spans="2:66" s="79" customFormat="1" ht="18.75" customHeight="1">
      <c r="B6" s="402"/>
      <c r="C6" s="87"/>
      <c r="D6" s="752"/>
      <c r="E6" s="763" t="str">
        <f>IF(กำหนดรายวิชา!E7="","","รหัสวิชา"&amp;" "&amp;กำหนดรายวิชา!E7)</f>
        <v>รหัสวิชา ท12101</v>
      </c>
      <c r="F6" s="764"/>
      <c r="G6" s="764"/>
      <c r="H6" s="765"/>
      <c r="I6" s="763" t="str">
        <f>IF(กำหนดรายวิชา!E8="","","รหัสวิชา"&amp;" "&amp;กำหนดรายวิชา!E8)</f>
        <v>รหัสวิชา ค12101</v>
      </c>
      <c r="J6" s="764"/>
      <c r="K6" s="764"/>
      <c r="L6" s="765"/>
      <c r="M6" s="763" t="str">
        <f>IF(กำหนดรายวิชา!E9="","","รหัสวิชา"&amp;" "&amp;กำหนดรายวิชา!E9)</f>
        <v>รหัสวิชา ว12101</v>
      </c>
      <c r="N6" s="764"/>
      <c r="O6" s="764"/>
      <c r="P6" s="765"/>
      <c r="Q6" s="763" t="str">
        <f>IF(กำหนดรายวิชา!E10="","","รหัสวิชา"&amp;" "&amp;กำหนดรายวิชา!E10)</f>
        <v>รหัสวิชา ส12101</v>
      </c>
      <c r="R6" s="764"/>
      <c r="S6" s="764"/>
      <c r="T6" s="765"/>
      <c r="U6" s="763" t="str">
        <f>IF(กำหนดรายวิชา!E11="","","รหัสวิชา"&amp;" "&amp;กำหนดรายวิชา!E11)</f>
        <v>รหัสวิชา ส12102</v>
      </c>
      <c r="V6" s="764"/>
      <c r="W6" s="764"/>
      <c r="X6" s="765"/>
      <c r="Y6" s="763" t="str">
        <f>IF(กำหนดรายวิชา!E12="","","รหัสวิชา"&amp;" "&amp;กำหนดรายวิชา!E12)</f>
        <v>รหัสวิชา พ12101</v>
      </c>
      <c r="Z6" s="764"/>
      <c r="AA6" s="764"/>
      <c r="AB6" s="765"/>
      <c r="AC6" s="763" t="str">
        <f>IF(กำหนดรายวิชา!E13="","","รหัสวิชา"&amp;" "&amp;กำหนดรายวิชา!E13)</f>
        <v>รหัสวิชา ศ12101</v>
      </c>
      <c r="AD6" s="764"/>
      <c r="AE6" s="764"/>
      <c r="AF6" s="765"/>
      <c r="AG6" s="763" t="str">
        <f>IF(กำหนดรายวิชา!E14="","","รหัสวิชา"&amp;" "&amp;กำหนดรายวิชา!E14)</f>
        <v>รหัสวิชา ง12101</v>
      </c>
      <c r="AH6" s="764"/>
      <c r="AI6" s="764"/>
      <c r="AJ6" s="765"/>
      <c r="AK6" s="763" t="str">
        <f>IF(กำหนดรายวิชา!E15="","","รหัสวิชา"&amp;" "&amp;กำหนดรายวิชา!E15)</f>
        <v>รหัสวิชา อ12101</v>
      </c>
      <c r="AL6" s="764"/>
      <c r="AM6" s="764"/>
      <c r="AN6" s="765"/>
      <c r="AO6" s="763" t="str">
        <f>IF(กำหนดรายวิชา!E16="","","รหัสวิชา"&amp;" "&amp;กำหนดรายวิชา!E16)</f>
        <v>รหัสวิชา ว12204</v>
      </c>
      <c r="AP6" s="764"/>
      <c r="AQ6" s="764"/>
      <c r="AR6" s="765"/>
      <c r="AS6" s="771" t="str">
        <f>IF(กำหนดรายวิชา!E17="","","รหัสวิชา"&amp;" "&amp;กำหนดรายวิชา!E17)</f>
        <v>รหัสวิชา อ12201</v>
      </c>
      <c r="AT6" s="772"/>
      <c r="AU6" s="772"/>
      <c r="AV6" s="773"/>
      <c r="AW6" s="763" t="str">
        <f>IF(กำหนดรายวิชา!E18="","","รหัสวิชา"&amp;" "&amp;กำหนดรายวิชา!E18)</f>
        <v>รหัสวิชา 11</v>
      </c>
      <c r="AX6" s="754"/>
      <c r="AY6" s="754"/>
      <c r="AZ6" s="755"/>
      <c r="BA6" s="753" t="str">
        <f>IF(กำหนดรายวิชา!E19="","","รหัสวิชา"&amp;" "&amp;กำหนดรายวิชา!E19)</f>
        <v>รหัสวิชา 22</v>
      </c>
      <c r="BB6" s="754"/>
      <c r="BC6" s="754"/>
      <c r="BD6" s="755"/>
      <c r="BE6" s="753" t="str">
        <f>IF(กำหนดรายวิชา!E20="","","รหัสวิชา"&amp;" "&amp;กำหนดรายวิชา!E20)</f>
        <v>รหัสวิชา 33</v>
      </c>
      <c r="BF6" s="754"/>
      <c r="BG6" s="754"/>
      <c r="BH6" s="755"/>
      <c r="BI6" s="652"/>
      <c r="BJ6" s="652"/>
      <c r="BK6" s="652"/>
      <c r="BL6" s="652"/>
      <c r="BM6" s="87"/>
      <c r="BN6" s="402"/>
    </row>
    <row r="7" spans="2:66" ht="30" customHeight="1">
      <c r="B7" s="14"/>
      <c r="C7" s="13"/>
      <c r="D7" s="752"/>
      <c r="E7" s="403" t="s">
        <v>352</v>
      </c>
      <c r="F7" s="403" t="s">
        <v>353</v>
      </c>
      <c r="G7" s="404" t="s">
        <v>17</v>
      </c>
      <c r="H7" s="768" t="s">
        <v>354</v>
      </c>
      <c r="I7" s="403" t="s">
        <v>352</v>
      </c>
      <c r="J7" s="403" t="s">
        <v>353</v>
      </c>
      <c r="K7" s="404" t="s">
        <v>17</v>
      </c>
      <c r="L7" s="768" t="s">
        <v>354</v>
      </c>
      <c r="M7" s="403" t="s">
        <v>352</v>
      </c>
      <c r="N7" s="403" t="s">
        <v>353</v>
      </c>
      <c r="O7" s="404" t="s">
        <v>17</v>
      </c>
      <c r="P7" s="768" t="s">
        <v>354</v>
      </c>
      <c r="Q7" s="403" t="s">
        <v>352</v>
      </c>
      <c r="R7" s="403" t="s">
        <v>353</v>
      </c>
      <c r="S7" s="404" t="s">
        <v>17</v>
      </c>
      <c r="T7" s="768" t="s">
        <v>354</v>
      </c>
      <c r="U7" s="403" t="s">
        <v>352</v>
      </c>
      <c r="V7" s="403" t="s">
        <v>353</v>
      </c>
      <c r="W7" s="404" t="s">
        <v>17</v>
      </c>
      <c r="X7" s="768" t="s">
        <v>354</v>
      </c>
      <c r="Y7" s="403" t="s">
        <v>352</v>
      </c>
      <c r="Z7" s="403" t="s">
        <v>353</v>
      </c>
      <c r="AA7" s="404" t="s">
        <v>17</v>
      </c>
      <c r="AB7" s="768" t="s">
        <v>354</v>
      </c>
      <c r="AC7" s="403" t="s">
        <v>352</v>
      </c>
      <c r="AD7" s="403" t="s">
        <v>353</v>
      </c>
      <c r="AE7" s="404" t="s">
        <v>17</v>
      </c>
      <c r="AF7" s="768" t="s">
        <v>354</v>
      </c>
      <c r="AG7" s="403" t="s">
        <v>352</v>
      </c>
      <c r="AH7" s="403" t="s">
        <v>353</v>
      </c>
      <c r="AI7" s="404" t="s">
        <v>17</v>
      </c>
      <c r="AJ7" s="768" t="s">
        <v>354</v>
      </c>
      <c r="AK7" s="403" t="s">
        <v>352</v>
      </c>
      <c r="AL7" s="403" t="s">
        <v>353</v>
      </c>
      <c r="AM7" s="404" t="s">
        <v>17</v>
      </c>
      <c r="AN7" s="768" t="s">
        <v>354</v>
      </c>
      <c r="AO7" s="403" t="s">
        <v>352</v>
      </c>
      <c r="AP7" s="403" t="s">
        <v>353</v>
      </c>
      <c r="AQ7" s="404" t="s">
        <v>17</v>
      </c>
      <c r="AR7" s="768" t="s">
        <v>354</v>
      </c>
      <c r="AS7" s="403" t="s">
        <v>352</v>
      </c>
      <c r="AT7" s="403" t="s">
        <v>353</v>
      </c>
      <c r="AU7" s="404" t="s">
        <v>17</v>
      </c>
      <c r="AV7" s="768" t="s">
        <v>354</v>
      </c>
      <c r="AW7" s="403" t="s">
        <v>352</v>
      </c>
      <c r="AX7" s="403" t="s">
        <v>353</v>
      </c>
      <c r="AY7" s="404" t="s">
        <v>17</v>
      </c>
      <c r="AZ7" s="768" t="s">
        <v>354</v>
      </c>
      <c r="BA7" s="403" t="s">
        <v>352</v>
      </c>
      <c r="BB7" s="403" t="s">
        <v>353</v>
      </c>
      <c r="BC7" s="404" t="s">
        <v>17</v>
      </c>
      <c r="BD7" s="768" t="s">
        <v>354</v>
      </c>
      <c r="BE7" s="403" t="s">
        <v>352</v>
      </c>
      <c r="BF7" s="403" t="s">
        <v>353</v>
      </c>
      <c r="BG7" s="404" t="s">
        <v>17</v>
      </c>
      <c r="BH7" s="768" t="s">
        <v>354</v>
      </c>
      <c r="BI7" s="403" t="s">
        <v>352</v>
      </c>
      <c r="BJ7" s="403" t="s">
        <v>353</v>
      </c>
      <c r="BK7" s="404" t="s">
        <v>17</v>
      </c>
      <c r="BL7" s="768" t="s">
        <v>354</v>
      </c>
      <c r="BM7" s="13"/>
      <c r="BN7" s="14"/>
    </row>
    <row r="8" spans="2:66" ht="18" customHeight="1">
      <c r="B8" s="14"/>
      <c r="C8" s="13"/>
      <c r="D8" s="752"/>
      <c r="E8" s="405" t="s">
        <v>89</v>
      </c>
      <c r="F8" s="405" t="s">
        <v>89</v>
      </c>
      <c r="G8" s="405" t="s">
        <v>89</v>
      </c>
      <c r="H8" s="769"/>
      <c r="I8" s="405" t="s">
        <v>89</v>
      </c>
      <c r="J8" s="405" t="s">
        <v>89</v>
      </c>
      <c r="K8" s="405" t="s">
        <v>89</v>
      </c>
      <c r="L8" s="769"/>
      <c r="M8" s="405" t="s">
        <v>89</v>
      </c>
      <c r="N8" s="405" t="s">
        <v>89</v>
      </c>
      <c r="O8" s="405" t="s">
        <v>89</v>
      </c>
      <c r="P8" s="769"/>
      <c r="Q8" s="405" t="s">
        <v>89</v>
      </c>
      <c r="R8" s="405" t="s">
        <v>89</v>
      </c>
      <c r="S8" s="405" t="s">
        <v>89</v>
      </c>
      <c r="T8" s="769"/>
      <c r="U8" s="405" t="s">
        <v>89</v>
      </c>
      <c r="V8" s="405" t="s">
        <v>89</v>
      </c>
      <c r="W8" s="405" t="s">
        <v>89</v>
      </c>
      <c r="X8" s="769"/>
      <c r="Y8" s="405" t="s">
        <v>89</v>
      </c>
      <c r="Z8" s="405" t="s">
        <v>89</v>
      </c>
      <c r="AA8" s="405" t="s">
        <v>89</v>
      </c>
      <c r="AB8" s="769"/>
      <c r="AC8" s="405" t="s">
        <v>89</v>
      </c>
      <c r="AD8" s="405" t="s">
        <v>89</v>
      </c>
      <c r="AE8" s="405" t="s">
        <v>89</v>
      </c>
      <c r="AF8" s="769"/>
      <c r="AG8" s="405" t="s">
        <v>89</v>
      </c>
      <c r="AH8" s="405" t="s">
        <v>89</v>
      </c>
      <c r="AI8" s="405" t="s">
        <v>89</v>
      </c>
      <c r="AJ8" s="769"/>
      <c r="AK8" s="405" t="s">
        <v>89</v>
      </c>
      <c r="AL8" s="405" t="s">
        <v>89</v>
      </c>
      <c r="AM8" s="405" t="s">
        <v>89</v>
      </c>
      <c r="AN8" s="769"/>
      <c r="AO8" s="405" t="s">
        <v>89</v>
      </c>
      <c r="AP8" s="405" t="s">
        <v>89</v>
      </c>
      <c r="AQ8" s="405" t="s">
        <v>89</v>
      </c>
      <c r="AR8" s="769"/>
      <c r="AS8" s="405" t="s">
        <v>89</v>
      </c>
      <c r="AT8" s="405" t="s">
        <v>89</v>
      </c>
      <c r="AU8" s="405" t="s">
        <v>89</v>
      </c>
      <c r="AV8" s="769"/>
      <c r="AW8" s="405" t="s">
        <v>89</v>
      </c>
      <c r="AX8" s="406" t="s">
        <v>89</v>
      </c>
      <c r="AY8" s="406" t="s">
        <v>89</v>
      </c>
      <c r="AZ8" s="769"/>
      <c r="BA8" s="406" t="s">
        <v>89</v>
      </c>
      <c r="BB8" s="406" t="s">
        <v>89</v>
      </c>
      <c r="BC8" s="406" t="s">
        <v>89</v>
      </c>
      <c r="BD8" s="769"/>
      <c r="BE8" s="406" t="s">
        <v>89</v>
      </c>
      <c r="BF8" s="406" t="s">
        <v>89</v>
      </c>
      <c r="BG8" s="406" t="s">
        <v>89</v>
      </c>
      <c r="BH8" s="769"/>
      <c r="BI8" s="406" t="s">
        <v>89</v>
      </c>
      <c r="BJ8" s="406" t="s">
        <v>89</v>
      </c>
      <c r="BK8" s="406" t="s">
        <v>89</v>
      </c>
      <c r="BL8" s="769"/>
      <c r="BM8" s="13"/>
      <c r="BN8" s="14"/>
    </row>
    <row r="9" spans="2:66" s="66" customFormat="1" ht="17.100000000000001" customHeight="1">
      <c r="B9" s="407"/>
      <c r="C9" s="36"/>
      <c r="D9" s="752"/>
      <c r="E9" s="408">
        <f>IF(กำหนดรายวิชา!K7="","",กำหนดรายวิชา!K7)</f>
        <v>70</v>
      </c>
      <c r="F9" s="408">
        <f>IF(กำหนดรายวิชา!L7="","",กำหนดรายวิชา!L7)</f>
        <v>30</v>
      </c>
      <c r="G9" s="408">
        <f>IF(E9="","",SUM(E9:F9))</f>
        <v>100</v>
      </c>
      <c r="H9" s="769"/>
      <c r="I9" s="408">
        <f>IF(กำหนดรายวิชา!K8="","",กำหนดรายวิชา!K8)</f>
        <v>70</v>
      </c>
      <c r="J9" s="408">
        <f>IF(กำหนดรายวิชา!L8="","",กำหนดรายวิชา!L8)</f>
        <v>30</v>
      </c>
      <c r="K9" s="408">
        <f>IF(I9="","",SUM(I9:J9))</f>
        <v>100</v>
      </c>
      <c r="L9" s="769"/>
      <c r="M9" s="408">
        <f>IF(กำหนดรายวิชา!K9="","",กำหนดรายวิชา!K9)</f>
        <v>70</v>
      </c>
      <c r="N9" s="408">
        <f>IF(กำหนดรายวิชา!L9="","",กำหนดรายวิชา!L9)</f>
        <v>30</v>
      </c>
      <c r="O9" s="408">
        <f>IF(M9="","",SUM(M9:N9))</f>
        <v>100</v>
      </c>
      <c r="P9" s="769"/>
      <c r="Q9" s="408">
        <f>IF(กำหนดรายวิชา!K10="","",กำหนดรายวิชา!K10)</f>
        <v>70</v>
      </c>
      <c r="R9" s="408">
        <f>IF(กำหนดรายวิชา!L10="","",กำหนดรายวิชา!L10)</f>
        <v>30</v>
      </c>
      <c r="S9" s="408">
        <f>IF(Q9="","",SUM(Q9:R9))</f>
        <v>100</v>
      </c>
      <c r="T9" s="769"/>
      <c r="U9" s="408">
        <f>IF(กำหนดรายวิชา!K11="","",กำหนดรายวิชา!K11)</f>
        <v>80</v>
      </c>
      <c r="V9" s="408">
        <f>IF(กำหนดรายวิชา!L11="","",กำหนดรายวิชา!L11)</f>
        <v>20</v>
      </c>
      <c r="W9" s="408">
        <f>IF(U9="","",SUM(U9:V9))</f>
        <v>100</v>
      </c>
      <c r="X9" s="769"/>
      <c r="Y9" s="408">
        <f>IF(กำหนดรายวิชา!K12="","",กำหนดรายวิชา!K12)</f>
        <v>80</v>
      </c>
      <c r="Z9" s="408">
        <f>IF(กำหนดรายวิชา!L12="","",กำหนดรายวิชา!L12)</f>
        <v>20</v>
      </c>
      <c r="AA9" s="408">
        <f>IF(Y9="","",SUM(Y9:Z9))</f>
        <v>100</v>
      </c>
      <c r="AB9" s="769"/>
      <c r="AC9" s="408">
        <f>IF(กำหนดรายวิชา!K13="","",กำหนดรายวิชา!K13)</f>
        <v>80</v>
      </c>
      <c r="AD9" s="408">
        <f>IF(กำหนดรายวิชา!L13="","",กำหนดรายวิชา!L13)</f>
        <v>20</v>
      </c>
      <c r="AE9" s="408">
        <f>IF(AC9="","",SUM(AC9:AD9))</f>
        <v>100</v>
      </c>
      <c r="AF9" s="769"/>
      <c r="AG9" s="408">
        <f>IF(กำหนดรายวิชา!K14="","",กำหนดรายวิชา!K14)</f>
        <v>80</v>
      </c>
      <c r="AH9" s="408">
        <f>IF(กำหนดรายวิชา!L14="","",กำหนดรายวิชา!L14)</f>
        <v>20</v>
      </c>
      <c r="AI9" s="408">
        <f>IF(AG9="","",SUM(AG9:AH9))</f>
        <v>100</v>
      </c>
      <c r="AJ9" s="769"/>
      <c r="AK9" s="408">
        <f>IF(กำหนดรายวิชา!K15="","",กำหนดรายวิชา!K15)</f>
        <v>70</v>
      </c>
      <c r="AL9" s="408">
        <f>IF(กำหนดรายวิชา!L15="","",กำหนดรายวิชา!L15)</f>
        <v>30</v>
      </c>
      <c r="AM9" s="408">
        <f>IF(AK9="","",SUM(AK9:AL9))</f>
        <v>100</v>
      </c>
      <c r="AN9" s="769"/>
      <c r="AO9" s="408">
        <f>IF(กำหนดรายวิชา!K16="","",กำหนดรายวิชา!K16)</f>
        <v>80</v>
      </c>
      <c r="AP9" s="408">
        <f>IF(กำหนดรายวิชา!L16="","",กำหนดรายวิชา!L16)</f>
        <v>20</v>
      </c>
      <c r="AQ9" s="408">
        <f>IF(AO9="","",SUM(AO9:AP9))</f>
        <v>100</v>
      </c>
      <c r="AR9" s="769"/>
      <c r="AS9" s="408">
        <f>IF(กำหนดรายวิชา!K17="","",กำหนดรายวิชา!K17)</f>
        <v>70</v>
      </c>
      <c r="AT9" s="408">
        <f>IF(กำหนดรายวิชา!L17="","",กำหนดรายวิชา!L17)</f>
        <v>30</v>
      </c>
      <c r="AU9" s="408">
        <f>IF(AS9="","",SUM(AS9:AT9))</f>
        <v>100</v>
      </c>
      <c r="AV9" s="769"/>
      <c r="AW9" s="408">
        <f>IF(กำหนดรายวิชา!K18="","",กำหนดรายวิชา!K18)</f>
        <v>70</v>
      </c>
      <c r="AX9" s="408">
        <f>IF(กำหนดรายวิชา!L18="","",กำหนดรายวิชา!L18)</f>
        <v>30</v>
      </c>
      <c r="AY9" s="408">
        <f>IF(AW9="","",SUM(AW9:AX9))</f>
        <v>100</v>
      </c>
      <c r="AZ9" s="769"/>
      <c r="BA9" s="408">
        <f>IF(กำหนดรายวิชา!K19="","",กำหนดรายวิชา!K19)</f>
        <v>70</v>
      </c>
      <c r="BB9" s="408">
        <f>IF(กำหนดรายวิชา!L19="","",กำหนดรายวิชา!L19)</f>
        <v>30</v>
      </c>
      <c r="BC9" s="408">
        <f>IF(BA9="","",SUM(BA9:BB9))</f>
        <v>100</v>
      </c>
      <c r="BD9" s="769"/>
      <c r="BE9" s="408">
        <f>IF(กำหนดรายวิชา!K20="","",กำหนดรายวิชา!K20)</f>
        <v>70</v>
      </c>
      <c r="BF9" s="408">
        <f>IF(กำหนดรายวิชา!L20="","",กำหนดรายวิชา!L20)</f>
        <v>30</v>
      </c>
      <c r="BG9" s="408">
        <f>IF(BE9="","",SUM(BE9:BF9))</f>
        <v>100</v>
      </c>
      <c r="BH9" s="769"/>
      <c r="BI9" s="408"/>
      <c r="BJ9" s="408"/>
      <c r="BK9" s="408"/>
      <c r="BL9" s="769"/>
      <c r="BM9" s="36"/>
      <c r="BN9" s="407"/>
    </row>
    <row r="10" spans="2:66" ht="18" customHeight="1">
      <c r="B10" s="14"/>
      <c r="C10" s="13"/>
      <c r="D10" s="752"/>
      <c r="E10" s="409" t="s">
        <v>355</v>
      </c>
      <c r="F10" s="409" t="s">
        <v>355</v>
      </c>
      <c r="G10" s="409" t="s">
        <v>355</v>
      </c>
      <c r="H10" s="770"/>
      <c r="I10" s="409" t="s">
        <v>355</v>
      </c>
      <c r="J10" s="409" t="s">
        <v>355</v>
      </c>
      <c r="K10" s="409" t="s">
        <v>355</v>
      </c>
      <c r="L10" s="770"/>
      <c r="M10" s="409" t="s">
        <v>355</v>
      </c>
      <c r="N10" s="409" t="s">
        <v>355</v>
      </c>
      <c r="O10" s="409" t="s">
        <v>355</v>
      </c>
      <c r="P10" s="770"/>
      <c r="Q10" s="409" t="s">
        <v>355</v>
      </c>
      <c r="R10" s="409" t="s">
        <v>355</v>
      </c>
      <c r="S10" s="409" t="s">
        <v>355</v>
      </c>
      <c r="T10" s="770"/>
      <c r="U10" s="409" t="s">
        <v>355</v>
      </c>
      <c r="V10" s="409" t="s">
        <v>355</v>
      </c>
      <c r="W10" s="409" t="s">
        <v>355</v>
      </c>
      <c r="X10" s="770"/>
      <c r="Y10" s="409" t="s">
        <v>355</v>
      </c>
      <c r="Z10" s="409" t="s">
        <v>355</v>
      </c>
      <c r="AA10" s="409" t="s">
        <v>355</v>
      </c>
      <c r="AB10" s="770"/>
      <c r="AC10" s="409" t="s">
        <v>355</v>
      </c>
      <c r="AD10" s="409" t="s">
        <v>355</v>
      </c>
      <c r="AE10" s="409" t="s">
        <v>355</v>
      </c>
      <c r="AF10" s="770"/>
      <c r="AG10" s="409" t="s">
        <v>355</v>
      </c>
      <c r="AH10" s="409" t="s">
        <v>355</v>
      </c>
      <c r="AI10" s="409" t="s">
        <v>355</v>
      </c>
      <c r="AJ10" s="770"/>
      <c r="AK10" s="409" t="s">
        <v>355</v>
      </c>
      <c r="AL10" s="409" t="s">
        <v>355</v>
      </c>
      <c r="AM10" s="409" t="s">
        <v>355</v>
      </c>
      <c r="AN10" s="770"/>
      <c r="AO10" s="409" t="s">
        <v>355</v>
      </c>
      <c r="AP10" s="409" t="s">
        <v>355</v>
      </c>
      <c r="AQ10" s="409" t="s">
        <v>355</v>
      </c>
      <c r="AR10" s="770"/>
      <c r="AS10" s="409" t="s">
        <v>355</v>
      </c>
      <c r="AT10" s="409" t="s">
        <v>355</v>
      </c>
      <c r="AU10" s="409" t="s">
        <v>355</v>
      </c>
      <c r="AV10" s="770"/>
      <c r="AW10" s="409" t="s">
        <v>355</v>
      </c>
      <c r="AX10" s="410" t="s">
        <v>355</v>
      </c>
      <c r="AY10" s="410" t="s">
        <v>355</v>
      </c>
      <c r="AZ10" s="770"/>
      <c r="BA10" s="410" t="s">
        <v>355</v>
      </c>
      <c r="BB10" s="410" t="s">
        <v>355</v>
      </c>
      <c r="BC10" s="410" t="s">
        <v>355</v>
      </c>
      <c r="BD10" s="770"/>
      <c r="BE10" s="410" t="s">
        <v>355</v>
      </c>
      <c r="BF10" s="410" t="s">
        <v>355</v>
      </c>
      <c r="BG10" s="410" t="s">
        <v>355</v>
      </c>
      <c r="BH10" s="770"/>
      <c r="BI10" s="411" t="s">
        <v>355</v>
      </c>
      <c r="BJ10" s="411" t="s">
        <v>355</v>
      </c>
      <c r="BK10" s="411" t="s">
        <v>355</v>
      </c>
      <c r="BL10" s="770"/>
      <c r="BM10" s="13"/>
      <c r="BN10" s="14"/>
    </row>
    <row r="11" spans="2:66" s="65" customFormat="1" ht="17.100000000000001" customHeight="1">
      <c r="B11" s="412"/>
      <c r="C11" s="25"/>
      <c r="D11" s="413" t="str">
        <f>IF(ข้อมูลนร.2!D7="","",ข้อมูลนร.2!D7)</f>
        <v>1</v>
      </c>
      <c r="E11" s="414">
        <f>IF($E$5="","",ไทย!BK7)</f>
        <v>53</v>
      </c>
      <c r="F11" s="414">
        <f>IF($E$5="","",ไทย!BL7)</f>
        <v>16</v>
      </c>
      <c r="G11" s="414">
        <f>IF($E$5="","",ไทย!BM7)</f>
        <v>69</v>
      </c>
      <c r="H11" s="434">
        <f>IF($E$5="","",ไทย!BN7)</f>
        <v>2.5</v>
      </c>
      <c r="I11" s="414">
        <f>IF($I$5="","",คณิต!BK7)</f>
        <v>53</v>
      </c>
      <c r="J11" s="414">
        <f>IF($I$5="","",คณิต!BL7)</f>
        <v>18</v>
      </c>
      <c r="K11" s="414">
        <f>IF($I$5="","",คณิต!BM7)</f>
        <v>71</v>
      </c>
      <c r="L11" s="434">
        <f>IF($I$5="","",คณิต!BN7)</f>
        <v>3</v>
      </c>
      <c r="M11" s="414">
        <f>IF($M$5="","",วิทย์!BK7)</f>
        <v>30</v>
      </c>
      <c r="N11" s="414">
        <f>IF($M$5="","",วิทย์!BL7)</f>
        <v>18</v>
      </c>
      <c r="O11" s="414">
        <f>IF($M$5="","",วิทย์!BM7)</f>
        <v>48</v>
      </c>
      <c r="P11" s="434">
        <f>IF($M$5="","",วิทย์!BN7)</f>
        <v>0</v>
      </c>
      <c r="Q11" s="414">
        <f>IF($Q$5="","",สังคม!BK7)</f>
        <v>53</v>
      </c>
      <c r="R11" s="414">
        <f>IF($Q$5="","",สังคม!BL7)</f>
        <v>18</v>
      </c>
      <c r="S11" s="414">
        <f>IF($Q$5="","",สังคม!BM7)</f>
        <v>71</v>
      </c>
      <c r="T11" s="434">
        <f>IF($Q$5="","",สังคม!BN7)</f>
        <v>3</v>
      </c>
      <c r="U11" s="414">
        <f>IF($U$5="","",ประวัติ!BK7)</f>
        <v>37</v>
      </c>
      <c r="V11" s="414">
        <f>IF($U$5="","",ประวัติ!BL7)</f>
        <v>10</v>
      </c>
      <c r="W11" s="414">
        <f>IF($U$5="","",ประวัติ!BM7)</f>
        <v>47</v>
      </c>
      <c r="X11" s="434">
        <f>IF($U$5="","",ประวัติ!BN7)</f>
        <v>0</v>
      </c>
      <c r="Y11" s="414">
        <f>IF($Y$5="","",สุขศึกษา!BK7)</f>
        <v>61</v>
      </c>
      <c r="Z11" s="414">
        <f>IF($Y$5="","",สุขศึกษา!BL7)</f>
        <v>18</v>
      </c>
      <c r="AA11" s="414">
        <f>IF($Y$5="","",สุขศึกษา!BM7)</f>
        <v>79</v>
      </c>
      <c r="AB11" s="434">
        <f>IF($Y$5="","",สุขศึกษา!BN7)</f>
        <v>3.5</v>
      </c>
      <c r="AC11" s="414">
        <f>IF($AC$5="","",ศิลปะ!BK7)</f>
        <v>37</v>
      </c>
      <c r="AD11" s="414">
        <f>IF($AC$5="","",ศิลปะ!BL7)</f>
        <v>16</v>
      </c>
      <c r="AE11" s="414">
        <f>IF($AC$5="","",ศิลปะ!BM7)</f>
        <v>53</v>
      </c>
      <c r="AF11" s="434">
        <f>IF($AC$5="","",ศิลปะ!BN7)</f>
        <v>1</v>
      </c>
      <c r="AG11" s="414">
        <f>IF($AG$5="","",การงาน!BK7)</f>
        <v>61</v>
      </c>
      <c r="AH11" s="414">
        <f>IF($AG$5="","",การงาน!BL7)</f>
        <v>18</v>
      </c>
      <c r="AI11" s="414">
        <f>IF($AG$5="","",การงาน!BM7)</f>
        <v>79</v>
      </c>
      <c r="AJ11" s="434">
        <f>IF($AG$5="","",การงาน!BN7)</f>
        <v>3.5</v>
      </c>
      <c r="AK11" s="414">
        <f>IF($AK$5="","",Eพฐ!BK7)</f>
        <v>32</v>
      </c>
      <c r="AL11" s="414">
        <f>IF($AK$5="","",Eพฐ!BL7)</f>
        <v>16</v>
      </c>
      <c r="AM11" s="414">
        <f>IF($AK$5="","",Eพฐ!BM7)</f>
        <v>48</v>
      </c>
      <c r="AN11" s="434">
        <f>IF($AK$5="","",Eพฐ!BN7)</f>
        <v>0</v>
      </c>
      <c r="AO11" s="414">
        <f>IF($AO$5="","",พต.1!BK7)</f>
        <v>61</v>
      </c>
      <c r="AP11" s="414">
        <f>IF($AO$5="","",พต.1!BL7)</f>
        <v>18</v>
      </c>
      <c r="AQ11" s="414">
        <f>IF($AO$5="","",พต.1!BM7)</f>
        <v>79</v>
      </c>
      <c r="AR11" s="434">
        <f>IF($AO$5="","",พต.1!BN7)</f>
        <v>3.5</v>
      </c>
      <c r="AS11" s="414">
        <f>IF($AS$5="","",พต.2!BK7)</f>
        <v>53</v>
      </c>
      <c r="AT11" s="414">
        <f>IF($AS$5="","",พต.2!BL7)</f>
        <v>16</v>
      </c>
      <c r="AU11" s="414">
        <f>IF($AS$5="","",พต.2!BM7)</f>
        <v>69</v>
      </c>
      <c r="AV11" s="434">
        <f>IF($AS$5="","",พต.2!BN7)</f>
        <v>2.5</v>
      </c>
      <c r="AW11" s="414">
        <f>IF($AW$5="","",พต.3!BK7)</f>
        <v>53</v>
      </c>
      <c r="AX11" s="414">
        <f>IF($AW$5="","",พต.3!BL7)</f>
        <v>18</v>
      </c>
      <c r="AY11" s="414">
        <f>IF($AW$5="","",พต.3!BM7)</f>
        <v>71</v>
      </c>
      <c r="AZ11" s="434">
        <f>IF($AW$5="","",พต.3!BN7)</f>
        <v>3</v>
      </c>
      <c r="BA11" s="414">
        <f>IF($BA$5="","",พต.4!BK7)</f>
        <v>53</v>
      </c>
      <c r="BB11" s="414" t="str">
        <f>IF($BA$5="","",พต.4!BL7)</f>
        <v/>
      </c>
      <c r="BC11" s="414">
        <f>IF($BA$5="","",พต.4!BM7)</f>
        <v>53</v>
      </c>
      <c r="BD11" s="434">
        <f>IF($BA$5="","",พต.4!BN7)</f>
        <v>1</v>
      </c>
      <c r="BE11" s="414">
        <f>IF($BE$5="","",พต.5!BK7)</f>
        <v>53</v>
      </c>
      <c r="BF11" s="414">
        <f>IF($BE$5="","",พต.5!BL7)</f>
        <v>18</v>
      </c>
      <c r="BG11" s="414">
        <f>IF($BE$5="","",พต.5!BM7)</f>
        <v>71</v>
      </c>
      <c r="BH11" s="434">
        <f>IF($BE$5="","",พต.5!BN7)</f>
        <v>3</v>
      </c>
      <c r="BI11" s="414"/>
      <c r="BJ11" s="414"/>
      <c r="BK11" s="414"/>
      <c r="BL11" s="414"/>
      <c r="BM11" s="25"/>
      <c r="BN11" s="412"/>
    </row>
    <row r="12" spans="2:66" s="65" customFormat="1" ht="17.100000000000001" customHeight="1">
      <c r="B12" s="412"/>
      <c r="C12" s="25"/>
      <c r="D12" s="415" t="str">
        <f>IF(ข้อมูลนร.2!D8="","",ข้อมูลนร.2!D8)</f>
        <v>2</v>
      </c>
      <c r="E12" s="416">
        <f>IF($E$5="","",ไทย!BK8)</f>
        <v>49</v>
      </c>
      <c r="F12" s="416">
        <f>IF($E$5="","",ไทย!BL8)</f>
        <v>20</v>
      </c>
      <c r="G12" s="416">
        <f>IF($E$5="","",ไทย!BM8)</f>
        <v>69</v>
      </c>
      <c r="H12" s="432">
        <f>IF($E$5="","",ไทย!BN8)</f>
        <v>2.5</v>
      </c>
      <c r="I12" s="416">
        <f>IF($I$5="","",คณิต!BK8)</f>
        <v>55</v>
      </c>
      <c r="J12" s="416">
        <f>IF($I$5="","",คณิต!BL8)</f>
        <v>25</v>
      </c>
      <c r="K12" s="416">
        <f>IF($I$5="","",คณิต!BM8)</f>
        <v>80</v>
      </c>
      <c r="L12" s="432">
        <f>IF($I$5="","",คณิต!BN8)</f>
        <v>4</v>
      </c>
      <c r="M12" s="416">
        <f>IF($M$5="","",วิทย์!BK8)</f>
        <v>49</v>
      </c>
      <c r="N12" s="416">
        <f>IF($M$5="","",วิทย์!BL8)</f>
        <v>19</v>
      </c>
      <c r="O12" s="416">
        <f>IF($M$5="","",วิทย์!BM8)</f>
        <v>68</v>
      </c>
      <c r="P12" s="432">
        <f>IF($M$5="","",วิทย์!BN8)</f>
        <v>2.5</v>
      </c>
      <c r="Q12" s="416">
        <f>IF($Q$5="","",สังคม!BK8)</f>
        <v>55</v>
      </c>
      <c r="R12" s="416">
        <f>IF($Q$5="","",สังคม!BL8)</f>
        <v>25</v>
      </c>
      <c r="S12" s="416">
        <f>IF($Q$5="","",สังคม!BM8)</f>
        <v>80</v>
      </c>
      <c r="T12" s="432">
        <f>IF($Q$5="","",สังคม!BN8)</f>
        <v>4</v>
      </c>
      <c r="U12" s="416">
        <f>IF($U$5="","",ประวัติ!BK8)</f>
        <v>56</v>
      </c>
      <c r="V12" s="416">
        <f>IF($U$5="","",ประวัติ!BL8)</f>
        <v>8</v>
      </c>
      <c r="W12" s="416">
        <f>IF($U$5="","",ประวัติ!BM8)</f>
        <v>64</v>
      </c>
      <c r="X12" s="432">
        <f>IF($U$5="","",ประวัติ!BN8)</f>
        <v>2</v>
      </c>
      <c r="Y12" s="416">
        <f>IF($Y$5="","",สุขศึกษา!BK8)</f>
        <v>63</v>
      </c>
      <c r="Z12" s="416">
        <f>IF($Y$5="","",สุขศึกษา!BL8)</f>
        <v>25</v>
      </c>
      <c r="AA12" s="416">
        <f>IF($Y$5="","",สุขศึกษา!BM8)</f>
        <v>88</v>
      </c>
      <c r="AB12" s="432">
        <f>IF($Y$5="","",สุขศึกษา!BN8)</f>
        <v>4</v>
      </c>
      <c r="AC12" s="416">
        <f>IF($AC$5="","",ศิลปะ!BK8)</f>
        <v>56</v>
      </c>
      <c r="AD12" s="416">
        <f>IF($AC$5="","",ศิลปะ!BL8)</f>
        <v>16</v>
      </c>
      <c r="AE12" s="416">
        <f>IF($AC$5="","",ศิลปะ!BM8)</f>
        <v>72</v>
      </c>
      <c r="AF12" s="432">
        <f>IF($AC$5="","",ศิลปะ!BN8)</f>
        <v>3</v>
      </c>
      <c r="AG12" s="416">
        <f>IF($AG$5="","",การงาน!BK8)</f>
        <v>63</v>
      </c>
      <c r="AH12" s="416">
        <f>IF($AG$5="","",การงาน!BL8)</f>
        <v>25</v>
      </c>
      <c r="AI12" s="416">
        <f>IF($AG$5="","",การงาน!BM8)</f>
        <v>88</v>
      </c>
      <c r="AJ12" s="432">
        <f>IF($AG$5="","",การงาน!BN8)</f>
        <v>4</v>
      </c>
      <c r="AK12" s="416">
        <f>IF($AK$5="","",Eพฐ!BK8)</f>
        <v>49</v>
      </c>
      <c r="AL12" s="416">
        <f>IF($AK$5="","",Eพฐ!BL8)</f>
        <v>18</v>
      </c>
      <c r="AM12" s="416">
        <f>IF($AK$5="","",Eพฐ!BM8)</f>
        <v>67</v>
      </c>
      <c r="AN12" s="432">
        <f>IF($AK$5="","",Eพฐ!BN8)</f>
        <v>2.5</v>
      </c>
      <c r="AO12" s="416">
        <f>IF($AO$5="","",พต.1!BK8)</f>
        <v>63</v>
      </c>
      <c r="AP12" s="416">
        <f>IF($AO$5="","",พต.1!BL8)</f>
        <v>25</v>
      </c>
      <c r="AQ12" s="416">
        <f>IF($AO$5="","",พต.1!BM8)</f>
        <v>88</v>
      </c>
      <c r="AR12" s="432">
        <f>IF($AO$5="","",พต.1!BN8)</f>
        <v>4</v>
      </c>
      <c r="AS12" s="416">
        <f>IF($AS$5="","",พต.2!BK8)</f>
        <v>55</v>
      </c>
      <c r="AT12" s="416">
        <f>IF($AS$5="","",พต.2!BL8)</f>
        <v>19</v>
      </c>
      <c r="AU12" s="416">
        <f>IF($AS$5="","",พต.2!BM8)</f>
        <v>74</v>
      </c>
      <c r="AV12" s="432">
        <f>IF($AS$5="","",พต.2!BN8)</f>
        <v>3</v>
      </c>
      <c r="AW12" s="416">
        <f>IF($AW$5="","",พต.3!BK8)</f>
        <v>55</v>
      </c>
      <c r="AX12" s="416">
        <f>IF($AW$5="","",พต.3!BL8)</f>
        <v>25</v>
      </c>
      <c r="AY12" s="416">
        <f>IF($AW$5="","",พต.3!BM8)</f>
        <v>80</v>
      </c>
      <c r="AZ12" s="432">
        <f>IF($AW$5="","",พต.3!BN8)</f>
        <v>4</v>
      </c>
      <c r="BA12" s="416">
        <f>IF($BA$5="","",พต.4!BK8)</f>
        <v>55</v>
      </c>
      <c r="BB12" s="416" t="str">
        <f>IF($BA$5="","",พต.4!BL8)</f>
        <v/>
      </c>
      <c r="BC12" s="416">
        <f>IF($BA$5="","",พต.4!BM8)</f>
        <v>55</v>
      </c>
      <c r="BD12" s="432">
        <f>IF($BA$5="","",พต.4!BN8)</f>
        <v>1.5</v>
      </c>
      <c r="BE12" s="416">
        <f>IF($BE$5="","",พต.5!BK8)</f>
        <v>55</v>
      </c>
      <c r="BF12" s="416">
        <f>IF($BE$5="","",พต.5!BL8)</f>
        <v>25</v>
      </c>
      <c r="BG12" s="416">
        <f>IF($BE$5="","",พต.5!BM8)</f>
        <v>80</v>
      </c>
      <c r="BH12" s="432">
        <f>IF($BE$5="","",พต.5!BN8)</f>
        <v>4</v>
      </c>
      <c r="BI12" s="416"/>
      <c r="BJ12" s="416"/>
      <c r="BK12" s="416"/>
      <c r="BL12" s="416"/>
      <c r="BM12" s="25"/>
      <c r="BN12" s="412"/>
    </row>
    <row r="13" spans="2:66" s="65" customFormat="1" ht="17.100000000000001" customHeight="1">
      <c r="B13" s="412"/>
      <c r="C13" s="25"/>
      <c r="D13" s="415" t="str">
        <f>IF(ข้อมูลนร.2!D9="","",ข้อมูลนร.2!D9)</f>
        <v>3</v>
      </c>
      <c r="E13" s="416">
        <f>IF($E$5="","",ไทย!BK9)</f>
        <v>63</v>
      </c>
      <c r="F13" s="416">
        <f>IF($E$5="","",ไทย!BL9)</f>
        <v>18</v>
      </c>
      <c r="G13" s="416">
        <f>IF($E$5="","",ไทย!BM9)</f>
        <v>81</v>
      </c>
      <c r="H13" s="432">
        <f>IF($E$5="","",ไทย!BN9)</f>
        <v>4</v>
      </c>
      <c r="I13" s="416">
        <f>IF($I$5="","",คณิต!BK9)</f>
        <v>53</v>
      </c>
      <c r="J13" s="416">
        <f>IF($I$5="","",คณิต!BL9)</f>
        <v>16</v>
      </c>
      <c r="K13" s="416">
        <f>IF($I$5="","",คณิต!BM9)</f>
        <v>69</v>
      </c>
      <c r="L13" s="432">
        <f>IF($I$5="","",คณิต!BN9)</f>
        <v>2.5</v>
      </c>
      <c r="M13" s="416">
        <f>IF($M$5="","",วิทย์!BK9)</f>
        <v>63</v>
      </c>
      <c r="N13" s="416">
        <f>IF($M$5="","",วิทย์!BL9)</f>
        <v>16</v>
      </c>
      <c r="O13" s="416">
        <f>IF($M$5="","",วิทย์!BM9)</f>
        <v>79</v>
      </c>
      <c r="P13" s="432">
        <f>IF($M$5="","",วิทย์!BN9)</f>
        <v>3.5</v>
      </c>
      <c r="Q13" s="416">
        <f>IF($Q$5="","",สังคม!BK9)</f>
        <v>53</v>
      </c>
      <c r="R13" s="416">
        <f>IF($Q$5="","",สังคม!BL9)</f>
        <v>16</v>
      </c>
      <c r="S13" s="416">
        <f>IF($Q$5="","",สังคม!BM9)</f>
        <v>69</v>
      </c>
      <c r="T13" s="432">
        <f>IF($Q$5="","",สังคม!BN9)</f>
        <v>2.5</v>
      </c>
      <c r="U13" s="416">
        <f>IF($U$5="","",ประวัติ!BK9)</f>
        <v>72</v>
      </c>
      <c r="V13" s="416">
        <f>IF($U$5="","",ประวัติ!BL9)</f>
        <v>12</v>
      </c>
      <c r="W13" s="416">
        <f>IF($U$5="","",ประวัติ!BM9)</f>
        <v>84</v>
      </c>
      <c r="X13" s="432">
        <f>IF($U$5="","",ประวัติ!BN9)</f>
        <v>4</v>
      </c>
      <c r="Y13" s="416">
        <f>IF($Y$5="","",สุขศึกษา!BK9)</f>
        <v>61</v>
      </c>
      <c r="Z13" s="416">
        <f>IF($Y$5="","",สุขศึกษา!BL9)</f>
        <v>16</v>
      </c>
      <c r="AA13" s="416">
        <f>IF($Y$5="","",สุขศึกษา!BM9)</f>
        <v>77</v>
      </c>
      <c r="AB13" s="432">
        <f>IF($Y$5="","",สุขศึกษา!BN9)</f>
        <v>3.5</v>
      </c>
      <c r="AC13" s="416">
        <f>IF($AC$5="","",ศิลปะ!BK9)</f>
        <v>72</v>
      </c>
      <c r="AD13" s="416">
        <f>IF($AC$5="","",ศิลปะ!BL9)</f>
        <v>16</v>
      </c>
      <c r="AE13" s="416">
        <f>IF($AC$5="","",ศิลปะ!BM9)</f>
        <v>88</v>
      </c>
      <c r="AF13" s="432">
        <f>IF($AC$5="","",ศิลปะ!BN9)</f>
        <v>4</v>
      </c>
      <c r="AG13" s="416">
        <f>IF($AG$5="","",การงาน!BK9)</f>
        <v>61</v>
      </c>
      <c r="AH13" s="416">
        <f>IF($AG$5="","",การงาน!BL9)</f>
        <v>16</v>
      </c>
      <c r="AI13" s="416">
        <f>IF($AG$5="","",การงาน!BM9)</f>
        <v>77</v>
      </c>
      <c r="AJ13" s="432">
        <f>IF($AG$5="","",การงาน!BN9)</f>
        <v>3.5</v>
      </c>
      <c r="AK13" s="416">
        <f>IF($AK$5="","",Eพฐ!BK9)</f>
        <v>63</v>
      </c>
      <c r="AL13" s="416">
        <f>IF($AK$5="","",Eพฐ!BL9)</f>
        <v>19</v>
      </c>
      <c r="AM13" s="416">
        <f>IF($AK$5="","",Eพฐ!BM9)</f>
        <v>82</v>
      </c>
      <c r="AN13" s="432">
        <f>IF($AK$5="","",Eพฐ!BN9)</f>
        <v>4</v>
      </c>
      <c r="AO13" s="416">
        <f>IF($AO$5="","",พต.1!BK9)</f>
        <v>61</v>
      </c>
      <c r="AP13" s="416">
        <f>IF($AO$5="","",พต.1!BL9)</f>
        <v>16</v>
      </c>
      <c r="AQ13" s="416">
        <f>IF($AO$5="","",พต.1!BM9)</f>
        <v>77</v>
      </c>
      <c r="AR13" s="432">
        <f>IF($AO$5="","",พต.1!BN9)</f>
        <v>3.5</v>
      </c>
      <c r="AS13" s="416">
        <f>IF($AS$5="","",พต.2!BK9)</f>
        <v>53</v>
      </c>
      <c r="AT13" s="416">
        <f>IF($AS$5="","",พต.2!BL9)</f>
        <v>25</v>
      </c>
      <c r="AU13" s="416">
        <f>IF($AS$5="","",พต.2!BM9)</f>
        <v>78</v>
      </c>
      <c r="AV13" s="432">
        <f>IF($AS$5="","",พต.2!BN9)</f>
        <v>3.5</v>
      </c>
      <c r="AW13" s="416">
        <f>IF($AW$5="","",พต.3!BK9)</f>
        <v>53</v>
      </c>
      <c r="AX13" s="416">
        <f>IF($AW$5="","",พต.3!BL9)</f>
        <v>16</v>
      </c>
      <c r="AY13" s="416">
        <f>IF($AW$5="","",พต.3!BM9)</f>
        <v>69</v>
      </c>
      <c r="AZ13" s="432">
        <f>IF($AW$5="","",พต.3!BN9)</f>
        <v>2.5</v>
      </c>
      <c r="BA13" s="416">
        <f>IF($BA$5="","",พต.4!BK9)</f>
        <v>53</v>
      </c>
      <c r="BB13" s="416" t="str">
        <f>IF($BA$5="","",พต.4!BL9)</f>
        <v/>
      </c>
      <c r="BC13" s="416">
        <f>IF($BA$5="","",พต.4!BM9)</f>
        <v>53</v>
      </c>
      <c r="BD13" s="432">
        <f>IF($BA$5="","",พต.4!BN9)</f>
        <v>1</v>
      </c>
      <c r="BE13" s="416">
        <f>IF($BE$5="","",พต.5!BK9)</f>
        <v>53</v>
      </c>
      <c r="BF13" s="416">
        <f>IF($BE$5="","",พต.5!BL9)</f>
        <v>16</v>
      </c>
      <c r="BG13" s="416">
        <f>IF($BE$5="","",พต.5!BM9)</f>
        <v>69</v>
      </c>
      <c r="BH13" s="432">
        <f>IF($BE$5="","",พต.5!BN9)</f>
        <v>2.5</v>
      </c>
      <c r="BI13" s="416"/>
      <c r="BJ13" s="416"/>
      <c r="BK13" s="416"/>
      <c r="BL13" s="416"/>
      <c r="BM13" s="25"/>
      <c r="BN13" s="412"/>
    </row>
    <row r="14" spans="2:66" s="65" customFormat="1" ht="17.100000000000001" customHeight="1">
      <c r="B14" s="412"/>
      <c r="C14" s="25"/>
      <c r="D14" s="415" t="str">
        <f>IF(ข้อมูลนร.2!D10="","",ข้อมูลนร.2!D10)</f>
        <v>4</v>
      </c>
      <c r="E14" s="416">
        <f>IF($E$5="","",ไทย!BK10)</f>
        <v>32</v>
      </c>
      <c r="F14" s="416">
        <f>IF($E$5="","",ไทย!BL10)</f>
        <v>22</v>
      </c>
      <c r="G14" s="416">
        <f>IF($E$5="","",ไทย!BM10)</f>
        <v>54</v>
      </c>
      <c r="H14" s="432">
        <f>IF($E$5="","",ไทย!BN10)</f>
        <v>1</v>
      </c>
      <c r="I14" s="416">
        <f>IF($I$5="","",คณิต!BK10)</f>
        <v>55</v>
      </c>
      <c r="J14" s="416">
        <f>IF($I$5="","",คณิต!BL10)</f>
        <v>10</v>
      </c>
      <c r="K14" s="416">
        <f>IF($I$5="","",คณิต!BM10)</f>
        <v>65</v>
      </c>
      <c r="L14" s="432">
        <f>IF($I$5="","",คณิต!BN10)</f>
        <v>2.5</v>
      </c>
      <c r="M14" s="416">
        <f>IF($M$5="","",วิทย์!BK10)</f>
        <v>27</v>
      </c>
      <c r="N14" s="416">
        <f>IF($M$5="","",วิทย์!BL10)</f>
        <v>22</v>
      </c>
      <c r="O14" s="416">
        <f>IF($M$5="","",วิทย์!BM10)</f>
        <v>49</v>
      </c>
      <c r="P14" s="432">
        <f>IF($M$5="","",วิทย์!BN10)</f>
        <v>0</v>
      </c>
      <c r="Q14" s="416">
        <f>IF($Q$5="","",สังคม!BK10)</f>
        <v>55</v>
      </c>
      <c r="R14" s="416">
        <f>IF($Q$5="","",สังคม!BL10)</f>
        <v>10</v>
      </c>
      <c r="S14" s="416">
        <f>IF($Q$5="","",สังคม!BM10)</f>
        <v>65</v>
      </c>
      <c r="T14" s="432">
        <f>IF($Q$5="","",สังคม!BN10)</f>
        <v>2.5</v>
      </c>
      <c r="U14" s="416">
        <f>IF($U$5="","",ประวัติ!BK10)</f>
        <v>36</v>
      </c>
      <c r="V14" s="416">
        <f>IF($U$5="","",ประวัติ!BL10)</f>
        <v>22</v>
      </c>
      <c r="W14" s="416">
        <f>IF($U$5="","",ประวัติ!BM10)</f>
        <v>58</v>
      </c>
      <c r="X14" s="432">
        <f>IF($U$5="","",ประวัติ!BN10)</f>
        <v>1.5</v>
      </c>
      <c r="Y14" s="416">
        <f>IF($Y$5="","",สุขศึกษา!BK10)</f>
        <v>63</v>
      </c>
      <c r="Z14" s="416">
        <f>IF($Y$5="","",สุขศึกษา!BL10)</f>
        <v>10</v>
      </c>
      <c r="AA14" s="416">
        <f>IF($Y$5="","",สุขศึกษา!BM10)</f>
        <v>73</v>
      </c>
      <c r="AB14" s="432">
        <f>IF($Y$5="","",สุขศึกษา!BN10)</f>
        <v>3</v>
      </c>
      <c r="AC14" s="416">
        <f>IF($AC$5="","",ศิลปะ!BK10)</f>
        <v>36</v>
      </c>
      <c r="AD14" s="416">
        <f>IF($AC$5="","",ศิลปะ!BL10)</f>
        <v>22</v>
      </c>
      <c r="AE14" s="416">
        <f>IF($AC$5="","",ศิลปะ!BM10)</f>
        <v>58</v>
      </c>
      <c r="AF14" s="432">
        <f>IF($AC$5="","",ศิลปะ!BN10)</f>
        <v>1.5</v>
      </c>
      <c r="AG14" s="416">
        <f>IF($AG$5="","",การงาน!BK10)</f>
        <v>63</v>
      </c>
      <c r="AH14" s="416">
        <f>IF($AG$5="","",การงาน!BL10)</f>
        <v>10</v>
      </c>
      <c r="AI14" s="416">
        <f>IF($AG$5="","",การงาน!BM10)</f>
        <v>73</v>
      </c>
      <c r="AJ14" s="432">
        <f>IF($AG$5="","",การงาน!BN10)</f>
        <v>3</v>
      </c>
      <c r="AK14" s="416">
        <f>IF($AK$5="","",Eพฐ!BK10)</f>
        <v>32</v>
      </c>
      <c r="AL14" s="416">
        <f>IF($AK$5="","",Eพฐ!BL10)</f>
        <v>22</v>
      </c>
      <c r="AM14" s="416">
        <f>IF($AK$5="","",Eพฐ!BM10)</f>
        <v>54</v>
      </c>
      <c r="AN14" s="432">
        <f>IF($AK$5="","",Eพฐ!BN10)</f>
        <v>1</v>
      </c>
      <c r="AO14" s="416">
        <f>IF($AO$5="","",พต.1!BK10)</f>
        <v>63</v>
      </c>
      <c r="AP14" s="416">
        <f>IF($AO$5="","",พต.1!BL10)</f>
        <v>10</v>
      </c>
      <c r="AQ14" s="416">
        <f>IF($AO$5="","",พต.1!BM10)</f>
        <v>73</v>
      </c>
      <c r="AR14" s="432">
        <f>IF($AO$5="","",พต.1!BN10)</f>
        <v>3</v>
      </c>
      <c r="AS14" s="416">
        <f>IF($AS$5="","",พต.2!BK10)</f>
        <v>55</v>
      </c>
      <c r="AT14" s="416">
        <f>IF($AS$5="","",พต.2!BL10)</f>
        <v>22</v>
      </c>
      <c r="AU14" s="416">
        <f>IF($AS$5="","",พต.2!BM10)</f>
        <v>77</v>
      </c>
      <c r="AV14" s="432">
        <f>IF($AS$5="","",พต.2!BN10)</f>
        <v>3.5</v>
      </c>
      <c r="AW14" s="416">
        <f>IF($AW$5="","",พต.3!BK10)</f>
        <v>55</v>
      </c>
      <c r="AX14" s="416">
        <f>IF($AW$5="","",พต.3!BL10)</f>
        <v>10</v>
      </c>
      <c r="AY14" s="416">
        <f>IF($AW$5="","",พต.3!BM10)</f>
        <v>65</v>
      </c>
      <c r="AZ14" s="432">
        <f>IF($AW$5="","",พต.3!BN10)</f>
        <v>2.5</v>
      </c>
      <c r="BA14" s="416">
        <f>IF($BA$5="","",พต.4!BK10)</f>
        <v>55</v>
      </c>
      <c r="BB14" s="416">
        <f>IF($BA$5="","",พต.4!BL10)</f>
        <v>22</v>
      </c>
      <c r="BC14" s="416">
        <f>IF($BA$5="","",พต.4!BM10)</f>
        <v>77</v>
      </c>
      <c r="BD14" s="432">
        <f>IF($BA$5="","",พต.4!BN10)</f>
        <v>3.5</v>
      </c>
      <c r="BE14" s="416">
        <f>IF($BE$5="","",พต.5!BK10)</f>
        <v>55</v>
      </c>
      <c r="BF14" s="416">
        <f>IF($BE$5="","",พต.5!BL10)</f>
        <v>10</v>
      </c>
      <c r="BG14" s="416">
        <f>IF($BE$5="","",พต.5!BM10)</f>
        <v>65</v>
      </c>
      <c r="BH14" s="432">
        <f>IF($BE$5="","",พต.5!BN10)</f>
        <v>2.5</v>
      </c>
      <c r="BI14" s="416"/>
      <c r="BJ14" s="416"/>
      <c r="BK14" s="416"/>
      <c r="BL14" s="416"/>
      <c r="BM14" s="25"/>
      <c r="BN14" s="412"/>
    </row>
    <row r="15" spans="2:66" s="65" customFormat="1" ht="17.100000000000001" customHeight="1">
      <c r="B15" s="412"/>
      <c r="C15" s="25"/>
      <c r="D15" s="415" t="str">
        <f>IF(ข้อมูลนร.2!D11="","",ข้อมูลนร.2!D11)</f>
        <v/>
      </c>
      <c r="E15" s="416" t="str">
        <f>IF($E$5="","",ไทย!BK11)</f>
        <v/>
      </c>
      <c r="F15" s="416" t="str">
        <f>IF($E$5="","",ไทย!BL11)</f>
        <v/>
      </c>
      <c r="G15" s="416" t="str">
        <f>IF($E$5="","",ไทย!BM11)</f>
        <v/>
      </c>
      <c r="H15" s="432" t="str">
        <f>IF($E$5="","",ไทย!BN11)</f>
        <v/>
      </c>
      <c r="I15" s="416" t="str">
        <f>IF($I$5="","",คณิต!BK11)</f>
        <v/>
      </c>
      <c r="J15" s="416" t="str">
        <f>IF($I$5="","",คณิต!BL11)</f>
        <v/>
      </c>
      <c r="K15" s="416" t="str">
        <f>IF($I$5="","",คณิต!BM11)</f>
        <v/>
      </c>
      <c r="L15" s="432" t="str">
        <f>IF($I$5="","",คณิต!BN11)</f>
        <v/>
      </c>
      <c r="M15" s="416" t="str">
        <f>IF($M$5="","",วิทย์!BK11)</f>
        <v/>
      </c>
      <c r="N15" s="416" t="str">
        <f>IF($M$5="","",วิทย์!BL11)</f>
        <v/>
      </c>
      <c r="O15" s="416" t="str">
        <f>IF($M$5="","",วิทย์!BM11)</f>
        <v/>
      </c>
      <c r="P15" s="432" t="str">
        <f>IF($M$5="","",วิทย์!BN11)</f>
        <v/>
      </c>
      <c r="Q15" s="416" t="str">
        <f>IF($Q$5="","",สังคม!BK11)</f>
        <v/>
      </c>
      <c r="R15" s="416" t="str">
        <f>IF($Q$5="","",สังคม!BL11)</f>
        <v/>
      </c>
      <c r="S15" s="416" t="str">
        <f>IF($Q$5="","",สังคม!BM11)</f>
        <v/>
      </c>
      <c r="T15" s="432" t="str">
        <f>IF($Q$5="","",สังคม!BN11)</f>
        <v/>
      </c>
      <c r="U15" s="416" t="str">
        <f>IF($U$5="","",ประวัติ!BK11)</f>
        <v/>
      </c>
      <c r="V15" s="416" t="str">
        <f>IF($U$5="","",ประวัติ!BL11)</f>
        <v/>
      </c>
      <c r="W15" s="416" t="str">
        <f>IF($U$5="","",ประวัติ!BM11)</f>
        <v/>
      </c>
      <c r="X15" s="432" t="str">
        <f>IF($U$5="","",ประวัติ!BN11)</f>
        <v/>
      </c>
      <c r="Y15" s="416" t="str">
        <f>IF($Y$5="","",สุขศึกษา!BK11)</f>
        <v/>
      </c>
      <c r="Z15" s="416" t="str">
        <f>IF($Y$5="","",สุขศึกษา!BL11)</f>
        <v/>
      </c>
      <c r="AA15" s="416" t="str">
        <f>IF($Y$5="","",สุขศึกษา!BM11)</f>
        <v/>
      </c>
      <c r="AB15" s="432" t="str">
        <f>IF($Y$5="","",สุขศึกษา!BN11)</f>
        <v/>
      </c>
      <c r="AC15" s="416" t="str">
        <f>IF($AC$5="","",ศิลปะ!BK11)</f>
        <v/>
      </c>
      <c r="AD15" s="416" t="str">
        <f>IF($AC$5="","",ศิลปะ!BL11)</f>
        <v/>
      </c>
      <c r="AE15" s="416" t="str">
        <f>IF($AC$5="","",ศิลปะ!BM11)</f>
        <v/>
      </c>
      <c r="AF15" s="432" t="str">
        <f>IF($AC$5="","",ศิลปะ!BN11)</f>
        <v/>
      </c>
      <c r="AG15" s="416" t="str">
        <f>IF($AG$5="","",การงาน!BK11)</f>
        <v/>
      </c>
      <c r="AH15" s="416" t="str">
        <f>IF($AG$5="","",การงาน!BL11)</f>
        <v/>
      </c>
      <c r="AI15" s="416" t="str">
        <f>IF($AG$5="","",การงาน!BM11)</f>
        <v/>
      </c>
      <c r="AJ15" s="432" t="str">
        <f>IF($AG$5="","",การงาน!BN11)</f>
        <v/>
      </c>
      <c r="AK15" s="416" t="str">
        <f>IF($AK$5="","",Eพฐ!BK11)</f>
        <v/>
      </c>
      <c r="AL15" s="416" t="str">
        <f>IF($AK$5="","",Eพฐ!BL11)</f>
        <v/>
      </c>
      <c r="AM15" s="416" t="str">
        <f>IF($AK$5="","",Eพฐ!BM11)</f>
        <v/>
      </c>
      <c r="AN15" s="432" t="str">
        <f>IF($AK$5="","",Eพฐ!BN11)</f>
        <v/>
      </c>
      <c r="AO15" s="416" t="str">
        <f>IF($AO$5="","",พต.1!BK11)</f>
        <v/>
      </c>
      <c r="AP15" s="416" t="str">
        <f>IF($AO$5="","",พต.1!BL11)</f>
        <v/>
      </c>
      <c r="AQ15" s="416" t="str">
        <f>IF($AO$5="","",พต.1!BM11)</f>
        <v/>
      </c>
      <c r="AR15" s="432" t="str">
        <f>IF($AO$5="","",พต.1!BN11)</f>
        <v/>
      </c>
      <c r="AS15" s="416" t="str">
        <f>IF($AS$5="","",พต.2!BK11)</f>
        <v/>
      </c>
      <c r="AT15" s="416" t="str">
        <f>IF($AS$5="","",พต.2!BL11)</f>
        <v/>
      </c>
      <c r="AU15" s="416" t="str">
        <f>IF($AS$5="","",พต.2!BM11)</f>
        <v/>
      </c>
      <c r="AV15" s="432" t="str">
        <f>IF($AS$5="","",พต.2!BN11)</f>
        <v/>
      </c>
      <c r="AW15" s="416" t="str">
        <f>IF($AW$5="","",พต.3!BK11)</f>
        <v/>
      </c>
      <c r="AX15" s="416" t="str">
        <f>IF($AW$5="","",พต.3!BL11)</f>
        <v/>
      </c>
      <c r="AY15" s="416" t="str">
        <f>IF($AW$5="","",พต.3!BM11)</f>
        <v/>
      </c>
      <c r="AZ15" s="432" t="str">
        <f>IF($AW$5="","",พต.3!BN11)</f>
        <v/>
      </c>
      <c r="BA15" s="416" t="str">
        <f>IF($BA$5="","",พต.4!BK11)</f>
        <v/>
      </c>
      <c r="BB15" s="416" t="str">
        <f>IF($BA$5="","",พต.4!BL11)</f>
        <v/>
      </c>
      <c r="BC15" s="416" t="str">
        <f>IF($BA$5="","",พต.4!BM11)</f>
        <v/>
      </c>
      <c r="BD15" s="432" t="str">
        <f>IF($BA$5="","",พต.4!BN11)</f>
        <v/>
      </c>
      <c r="BE15" s="416" t="str">
        <f>IF($BE$5="","",พต.5!BK11)</f>
        <v/>
      </c>
      <c r="BF15" s="416" t="str">
        <f>IF($BE$5="","",พต.5!BL11)</f>
        <v/>
      </c>
      <c r="BG15" s="416" t="str">
        <f>IF($BE$5="","",พต.5!BM11)</f>
        <v/>
      </c>
      <c r="BH15" s="432" t="str">
        <f>IF($BE$5="","",พต.5!BN11)</f>
        <v/>
      </c>
      <c r="BI15" s="416"/>
      <c r="BJ15" s="416"/>
      <c r="BK15" s="416"/>
      <c r="BL15" s="416"/>
      <c r="BM15" s="25"/>
      <c r="BN15" s="412"/>
    </row>
    <row r="16" spans="2:66" s="65" customFormat="1" ht="17.100000000000001" customHeight="1">
      <c r="B16" s="412"/>
      <c r="C16" s="25"/>
      <c r="D16" s="415" t="str">
        <f>IF(ข้อมูลนร.2!D12="","",ข้อมูลนร.2!D12)</f>
        <v/>
      </c>
      <c r="E16" s="416" t="str">
        <f>IF($E$5="","",ไทย!BK12)</f>
        <v/>
      </c>
      <c r="F16" s="416" t="str">
        <f>IF($E$5="","",ไทย!BL12)</f>
        <v/>
      </c>
      <c r="G16" s="416" t="str">
        <f>IF($E$5="","",ไทย!BM12)</f>
        <v/>
      </c>
      <c r="H16" s="432" t="str">
        <f>IF($E$5="","",ไทย!BN12)</f>
        <v/>
      </c>
      <c r="I16" s="416" t="str">
        <f>IF($I$5="","",คณิต!BK12)</f>
        <v/>
      </c>
      <c r="J16" s="416" t="str">
        <f>IF($I$5="","",คณิต!BL12)</f>
        <v/>
      </c>
      <c r="K16" s="416" t="str">
        <f>IF($I$5="","",คณิต!BM12)</f>
        <v/>
      </c>
      <c r="L16" s="432" t="str">
        <f>IF($I$5="","",คณิต!BN12)</f>
        <v/>
      </c>
      <c r="M16" s="416" t="str">
        <f>IF($M$5="","",วิทย์!BK12)</f>
        <v/>
      </c>
      <c r="N16" s="416" t="str">
        <f>IF($M$5="","",วิทย์!BL12)</f>
        <v/>
      </c>
      <c r="O16" s="416" t="str">
        <f>IF($M$5="","",วิทย์!BM12)</f>
        <v/>
      </c>
      <c r="P16" s="432" t="str">
        <f>IF($M$5="","",วิทย์!BN12)</f>
        <v/>
      </c>
      <c r="Q16" s="416" t="str">
        <f>IF($Q$5="","",สังคม!BK12)</f>
        <v/>
      </c>
      <c r="R16" s="416" t="str">
        <f>IF($Q$5="","",สังคม!BL12)</f>
        <v/>
      </c>
      <c r="S16" s="416" t="str">
        <f>IF($Q$5="","",สังคม!BM12)</f>
        <v/>
      </c>
      <c r="T16" s="432" t="str">
        <f>IF($Q$5="","",สังคม!BN12)</f>
        <v/>
      </c>
      <c r="U16" s="416" t="str">
        <f>IF($U$5="","",ประวัติ!BK12)</f>
        <v/>
      </c>
      <c r="V16" s="416" t="str">
        <f>IF($U$5="","",ประวัติ!BL12)</f>
        <v/>
      </c>
      <c r="W16" s="416" t="str">
        <f>IF($U$5="","",ประวัติ!BM12)</f>
        <v/>
      </c>
      <c r="X16" s="432" t="str">
        <f>IF($U$5="","",ประวัติ!BN12)</f>
        <v/>
      </c>
      <c r="Y16" s="416" t="str">
        <f>IF($Y$5="","",สุขศึกษา!BK12)</f>
        <v/>
      </c>
      <c r="Z16" s="416" t="str">
        <f>IF($Y$5="","",สุขศึกษา!BL12)</f>
        <v/>
      </c>
      <c r="AA16" s="416" t="str">
        <f>IF($Y$5="","",สุขศึกษา!BM12)</f>
        <v/>
      </c>
      <c r="AB16" s="432" t="str">
        <f>IF($Y$5="","",สุขศึกษา!BN12)</f>
        <v/>
      </c>
      <c r="AC16" s="416" t="str">
        <f>IF($AC$5="","",ศิลปะ!BK12)</f>
        <v/>
      </c>
      <c r="AD16" s="416" t="str">
        <f>IF($AC$5="","",ศิลปะ!BL12)</f>
        <v/>
      </c>
      <c r="AE16" s="416" t="str">
        <f>IF($AC$5="","",ศิลปะ!BM12)</f>
        <v/>
      </c>
      <c r="AF16" s="432" t="str">
        <f>IF($AC$5="","",ศิลปะ!BN12)</f>
        <v/>
      </c>
      <c r="AG16" s="416" t="str">
        <f>IF($AG$5="","",การงาน!BK12)</f>
        <v/>
      </c>
      <c r="AH16" s="416" t="str">
        <f>IF($AG$5="","",การงาน!BL12)</f>
        <v/>
      </c>
      <c r="AI16" s="416" t="str">
        <f>IF($AG$5="","",การงาน!BM12)</f>
        <v/>
      </c>
      <c r="AJ16" s="432" t="str">
        <f>IF($AG$5="","",การงาน!BN12)</f>
        <v/>
      </c>
      <c r="AK16" s="416" t="str">
        <f>IF($AK$5="","",Eพฐ!BK12)</f>
        <v/>
      </c>
      <c r="AL16" s="416" t="str">
        <f>IF($AK$5="","",Eพฐ!BL12)</f>
        <v/>
      </c>
      <c r="AM16" s="416" t="str">
        <f>IF($AK$5="","",Eพฐ!BM12)</f>
        <v/>
      </c>
      <c r="AN16" s="432" t="str">
        <f>IF($AK$5="","",Eพฐ!BN12)</f>
        <v/>
      </c>
      <c r="AO16" s="416" t="str">
        <f>IF($AO$5="","",พต.1!BK12)</f>
        <v/>
      </c>
      <c r="AP16" s="416" t="str">
        <f>IF($AO$5="","",พต.1!BL12)</f>
        <v/>
      </c>
      <c r="AQ16" s="416" t="str">
        <f>IF($AO$5="","",พต.1!BM12)</f>
        <v/>
      </c>
      <c r="AR16" s="432" t="str">
        <f>IF($AO$5="","",พต.1!BN12)</f>
        <v/>
      </c>
      <c r="AS16" s="416" t="str">
        <f>IF($AS$5="","",พต.2!BK12)</f>
        <v/>
      </c>
      <c r="AT16" s="416" t="str">
        <f>IF($AS$5="","",พต.2!BL12)</f>
        <v/>
      </c>
      <c r="AU16" s="416" t="str">
        <f>IF($AS$5="","",พต.2!BM12)</f>
        <v/>
      </c>
      <c r="AV16" s="432" t="str">
        <f>IF($AS$5="","",พต.2!BN12)</f>
        <v/>
      </c>
      <c r="AW16" s="416" t="str">
        <f>IF($AW$5="","",พต.3!BK12)</f>
        <v/>
      </c>
      <c r="AX16" s="416" t="str">
        <f>IF($AW$5="","",พต.3!BL12)</f>
        <v/>
      </c>
      <c r="AY16" s="416" t="str">
        <f>IF($AW$5="","",พต.3!BM12)</f>
        <v/>
      </c>
      <c r="AZ16" s="432" t="str">
        <f>IF($AW$5="","",พต.3!BN12)</f>
        <v/>
      </c>
      <c r="BA16" s="416" t="str">
        <f>IF($BA$5="","",พต.4!BK12)</f>
        <v/>
      </c>
      <c r="BB16" s="416" t="str">
        <f>IF($BA$5="","",พต.4!BL12)</f>
        <v/>
      </c>
      <c r="BC16" s="416" t="str">
        <f>IF($BA$5="","",พต.4!BM12)</f>
        <v/>
      </c>
      <c r="BD16" s="432" t="str">
        <f>IF($BA$5="","",พต.4!BN12)</f>
        <v/>
      </c>
      <c r="BE16" s="416" t="str">
        <f>IF($BE$5="","",พต.5!BK12)</f>
        <v/>
      </c>
      <c r="BF16" s="416" t="str">
        <f>IF($BE$5="","",พต.5!BL12)</f>
        <v/>
      </c>
      <c r="BG16" s="416" t="str">
        <f>IF($BE$5="","",พต.5!BM12)</f>
        <v/>
      </c>
      <c r="BH16" s="432" t="str">
        <f>IF($BE$5="","",พต.5!BN12)</f>
        <v/>
      </c>
      <c r="BI16" s="416"/>
      <c r="BJ16" s="416"/>
      <c r="BK16" s="416"/>
      <c r="BL16" s="416"/>
      <c r="BM16" s="25"/>
      <c r="BN16" s="412"/>
    </row>
    <row r="17" spans="2:66" s="65" customFormat="1" ht="17.100000000000001" customHeight="1">
      <c r="B17" s="412"/>
      <c r="C17" s="25"/>
      <c r="D17" s="415" t="str">
        <f>IF(ข้อมูลนร.2!D13="","",ข้อมูลนร.2!D13)</f>
        <v/>
      </c>
      <c r="E17" s="416" t="str">
        <f>IF($E$5="","",ไทย!BK13)</f>
        <v/>
      </c>
      <c r="F17" s="416" t="str">
        <f>IF($E$5="","",ไทย!BL13)</f>
        <v/>
      </c>
      <c r="G17" s="416" t="str">
        <f>IF($E$5="","",ไทย!BM13)</f>
        <v/>
      </c>
      <c r="H17" s="432" t="str">
        <f>IF($E$5="","",ไทย!BN13)</f>
        <v/>
      </c>
      <c r="I17" s="416" t="str">
        <f>IF($I$5="","",คณิต!BK13)</f>
        <v/>
      </c>
      <c r="J17" s="416" t="str">
        <f>IF($I$5="","",คณิต!BL13)</f>
        <v/>
      </c>
      <c r="K17" s="416" t="str">
        <f>IF($I$5="","",คณิต!BM13)</f>
        <v/>
      </c>
      <c r="L17" s="432" t="str">
        <f>IF($I$5="","",คณิต!BN13)</f>
        <v/>
      </c>
      <c r="M17" s="416" t="str">
        <f>IF($M$5="","",วิทย์!BK13)</f>
        <v/>
      </c>
      <c r="N17" s="416" t="str">
        <f>IF($M$5="","",วิทย์!BL13)</f>
        <v/>
      </c>
      <c r="O17" s="416" t="str">
        <f>IF($M$5="","",วิทย์!BM13)</f>
        <v/>
      </c>
      <c r="P17" s="432" t="str">
        <f>IF($M$5="","",วิทย์!BN13)</f>
        <v/>
      </c>
      <c r="Q17" s="416" t="str">
        <f>IF($Q$5="","",สังคม!BK13)</f>
        <v/>
      </c>
      <c r="R17" s="416" t="str">
        <f>IF($Q$5="","",สังคม!BL13)</f>
        <v/>
      </c>
      <c r="S17" s="416" t="str">
        <f>IF($Q$5="","",สังคม!BM13)</f>
        <v/>
      </c>
      <c r="T17" s="432" t="str">
        <f>IF($Q$5="","",สังคม!BN13)</f>
        <v/>
      </c>
      <c r="U17" s="416" t="str">
        <f>IF($U$5="","",ประวัติ!BK13)</f>
        <v/>
      </c>
      <c r="V17" s="416" t="str">
        <f>IF($U$5="","",ประวัติ!BL13)</f>
        <v/>
      </c>
      <c r="W17" s="416" t="str">
        <f>IF($U$5="","",ประวัติ!BM13)</f>
        <v/>
      </c>
      <c r="X17" s="432" t="str">
        <f>IF($U$5="","",ประวัติ!BN13)</f>
        <v/>
      </c>
      <c r="Y17" s="416" t="str">
        <f>IF($Y$5="","",สุขศึกษา!BK13)</f>
        <v/>
      </c>
      <c r="Z17" s="416" t="str">
        <f>IF($Y$5="","",สุขศึกษา!BL13)</f>
        <v/>
      </c>
      <c r="AA17" s="416" t="str">
        <f>IF($Y$5="","",สุขศึกษา!BM13)</f>
        <v/>
      </c>
      <c r="AB17" s="432" t="str">
        <f>IF($Y$5="","",สุขศึกษา!BN13)</f>
        <v/>
      </c>
      <c r="AC17" s="416" t="str">
        <f>IF($AC$5="","",ศิลปะ!BK13)</f>
        <v/>
      </c>
      <c r="AD17" s="416" t="str">
        <f>IF($AC$5="","",ศิลปะ!BL13)</f>
        <v/>
      </c>
      <c r="AE17" s="416" t="str">
        <f>IF($AC$5="","",ศิลปะ!BM13)</f>
        <v/>
      </c>
      <c r="AF17" s="432" t="str">
        <f>IF($AC$5="","",ศิลปะ!BN13)</f>
        <v/>
      </c>
      <c r="AG17" s="416" t="str">
        <f>IF($AG$5="","",การงาน!BK13)</f>
        <v/>
      </c>
      <c r="AH17" s="416" t="str">
        <f>IF($AG$5="","",การงาน!BL13)</f>
        <v/>
      </c>
      <c r="AI17" s="416" t="str">
        <f>IF($AG$5="","",การงาน!BM13)</f>
        <v/>
      </c>
      <c r="AJ17" s="432" t="str">
        <f>IF($AG$5="","",การงาน!BN13)</f>
        <v/>
      </c>
      <c r="AK17" s="416" t="str">
        <f>IF($AK$5="","",Eพฐ!BK13)</f>
        <v/>
      </c>
      <c r="AL17" s="416" t="str">
        <f>IF($AK$5="","",Eพฐ!BL13)</f>
        <v/>
      </c>
      <c r="AM17" s="416" t="str">
        <f>IF($AK$5="","",Eพฐ!BM13)</f>
        <v/>
      </c>
      <c r="AN17" s="432" t="str">
        <f>IF($AK$5="","",Eพฐ!BN13)</f>
        <v/>
      </c>
      <c r="AO17" s="416" t="str">
        <f>IF($AO$5="","",พต.1!BK13)</f>
        <v/>
      </c>
      <c r="AP17" s="416" t="str">
        <f>IF($AO$5="","",พต.1!BL13)</f>
        <v/>
      </c>
      <c r="AQ17" s="416" t="str">
        <f>IF($AO$5="","",พต.1!BM13)</f>
        <v/>
      </c>
      <c r="AR17" s="432" t="str">
        <f>IF($AO$5="","",พต.1!BN13)</f>
        <v/>
      </c>
      <c r="AS17" s="416" t="str">
        <f>IF($AS$5="","",พต.2!BK13)</f>
        <v/>
      </c>
      <c r="AT17" s="416" t="str">
        <f>IF($AS$5="","",พต.2!BL13)</f>
        <v/>
      </c>
      <c r="AU17" s="416" t="str">
        <f>IF($AS$5="","",พต.2!BM13)</f>
        <v/>
      </c>
      <c r="AV17" s="432" t="str">
        <f>IF($AS$5="","",พต.2!BN13)</f>
        <v/>
      </c>
      <c r="AW17" s="416" t="str">
        <f>IF($AW$5="","",พต.3!BK13)</f>
        <v/>
      </c>
      <c r="AX17" s="416" t="str">
        <f>IF($AW$5="","",พต.3!BL13)</f>
        <v/>
      </c>
      <c r="AY17" s="416" t="str">
        <f>IF($AW$5="","",พต.3!BM13)</f>
        <v/>
      </c>
      <c r="AZ17" s="432" t="str">
        <f>IF($AW$5="","",พต.3!BN13)</f>
        <v/>
      </c>
      <c r="BA17" s="416" t="str">
        <f>IF($BA$5="","",พต.4!BK13)</f>
        <v/>
      </c>
      <c r="BB17" s="416" t="str">
        <f>IF($BA$5="","",พต.4!BL13)</f>
        <v/>
      </c>
      <c r="BC17" s="416" t="str">
        <f>IF($BA$5="","",พต.4!BM13)</f>
        <v/>
      </c>
      <c r="BD17" s="432" t="str">
        <f>IF($BA$5="","",พต.4!BN13)</f>
        <v/>
      </c>
      <c r="BE17" s="416" t="str">
        <f>IF($BE$5="","",พต.5!BK13)</f>
        <v/>
      </c>
      <c r="BF17" s="416" t="str">
        <f>IF($BE$5="","",พต.5!BL13)</f>
        <v/>
      </c>
      <c r="BG17" s="416" t="str">
        <f>IF($BE$5="","",พต.5!BM13)</f>
        <v/>
      </c>
      <c r="BH17" s="432" t="str">
        <f>IF($BE$5="","",พต.5!BN13)</f>
        <v/>
      </c>
      <c r="BI17" s="416"/>
      <c r="BJ17" s="416"/>
      <c r="BK17" s="416"/>
      <c r="BL17" s="416"/>
      <c r="BM17" s="25"/>
      <c r="BN17" s="412"/>
    </row>
    <row r="18" spans="2:66" s="65" customFormat="1" ht="17.100000000000001" customHeight="1">
      <c r="B18" s="412"/>
      <c r="C18" s="25"/>
      <c r="D18" s="415" t="str">
        <f>IF(ข้อมูลนร.2!D14="","",ข้อมูลนร.2!D14)</f>
        <v/>
      </c>
      <c r="E18" s="416" t="str">
        <f>IF($E$5="","",ไทย!BK14)</f>
        <v/>
      </c>
      <c r="F18" s="416" t="str">
        <f>IF($E$5="","",ไทย!BL14)</f>
        <v/>
      </c>
      <c r="G18" s="416" t="str">
        <f>IF($E$5="","",ไทย!BM14)</f>
        <v/>
      </c>
      <c r="H18" s="432" t="str">
        <f>IF($E$5="","",ไทย!BN14)</f>
        <v/>
      </c>
      <c r="I18" s="416" t="str">
        <f>IF($I$5="","",คณิต!BK14)</f>
        <v/>
      </c>
      <c r="J18" s="416" t="str">
        <f>IF($I$5="","",คณิต!BL14)</f>
        <v/>
      </c>
      <c r="K18" s="416" t="str">
        <f>IF($I$5="","",คณิต!BM14)</f>
        <v/>
      </c>
      <c r="L18" s="432" t="str">
        <f>IF($I$5="","",คณิต!BN14)</f>
        <v/>
      </c>
      <c r="M18" s="416" t="str">
        <f>IF($M$5="","",วิทย์!BK14)</f>
        <v/>
      </c>
      <c r="N18" s="416" t="str">
        <f>IF($M$5="","",วิทย์!BL14)</f>
        <v/>
      </c>
      <c r="O18" s="416" t="str">
        <f>IF($M$5="","",วิทย์!BM14)</f>
        <v/>
      </c>
      <c r="P18" s="432" t="str">
        <f>IF($M$5="","",วิทย์!BN14)</f>
        <v/>
      </c>
      <c r="Q18" s="416" t="str">
        <f>IF($Q$5="","",สังคม!BK14)</f>
        <v/>
      </c>
      <c r="R18" s="416" t="str">
        <f>IF($Q$5="","",สังคม!BL14)</f>
        <v/>
      </c>
      <c r="S18" s="416" t="str">
        <f>IF($Q$5="","",สังคม!BM14)</f>
        <v/>
      </c>
      <c r="T18" s="432" t="str">
        <f>IF($Q$5="","",สังคม!BN14)</f>
        <v/>
      </c>
      <c r="U18" s="416" t="str">
        <f>IF($U$5="","",ประวัติ!BK14)</f>
        <v/>
      </c>
      <c r="V18" s="416" t="str">
        <f>IF($U$5="","",ประวัติ!BL14)</f>
        <v/>
      </c>
      <c r="W18" s="416" t="str">
        <f>IF($U$5="","",ประวัติ!BM14)</f>
        <v/>
      </c>
      <c r="X18" s="432" t="str">
        <f>IF($U$5="","",ประวัติ!BN14)</f>
        <v/>
      </c>
      <c r="Y18" s="416" t="str">
        <f>IF($Y$5="","",สุขศึกษา!BK14)</f>
        <v/>
      </c>
      <c r="Z18" s="416" t="str">
        <f>IF($Y$5="","",สุขศึกษา!BL14)</f>
        <v/>
      </c>
      <c r="AA18" s="416" t="str">
        <f>IF($Y$5="","",สุขศึกษา!BM14)</f>
        <v/>
      </c>
      <c r="AB18" s="432" t="str">
        <f>IF($Y$5="","",สุขศึกษา!BN14)</f>
        <v/>
      </c>
      <c r="AC18" s="416" t="str">
        <f>IF($AC$5="","",ศิลปะ!BK14)</f>
        <v/>
      </c>
      <c r="AD18" s="416" t="str">
        <f>IF($AC$5="","",ศิลปะ!BL14)</f>
        <v/>
      </c>
      <c r="AE18" s="416" t="str">
        <f>IF($AC$5="","",ศิลปะ!BM14)</f>
        <v/>
      </c>
      <c r="AF18" s="432" t="str">
        <f>IF($AC$5="","",ศิลปะ!BN14)</f>
        <v/>
      </c>
      <c r="AG18" s="416" t="str">
        <f>IF($AG$5="","",การงาน!BK14)</f>
        <v/>
      </c>
      <c r="AH18" s="416" t="str">
        <f>IF($AG$5="","",การงาน!BL14)</f>
        <v/>
      </c>
      <c r="AI18" s="416" t="str">
        <f>IF($AG$5="","",การงาน!BM14)</f>
        <v/>
      </c>
      <c r="AJ18" s="432" t="str">
        <f>IF($AG$5="","",การงาน!BN14)</f>
        <v/>
      </c>
      <c r="AK18" s="416" t="str">
        <f>IF($AK$5="","",Eพฐ!BK14)</f>
        <v/>
      </c>
      <c r="AL18" s="416" t="str">
        <f>IF($AK$5="","",Eพฐ!BL14)</f>
        <v/>
      </c>
      <c r="AM18" s="416" t="str">
        <f>IF($AK$5="","",Eพฐ!BM14)</f>
        <v/>
      </c>
      <c r="AN18" s="432" t="str">
        <f>IF($AK$5="","",Eพฐ!BN14)</f>
        <v/>
      </c>
      <c r="AO18" s="416" t="str">
        <f>IF($AO$5="","",พต.1!BK14)</f>
        <v/>
      </c>
      <c r="AP18" s="416" t="str">
        <f>IF($AO$5="","",พต.1!BL14)</f>
        <v/>
      </c>
      <c r="AQ18" s="416" t="str">
        <f>IF($AO$5="","",พต.1!BM14)</f>
        <v/>
      </c>
      <c r="AR18" s="432" t="str">
        <f>IF($AO$5="","",พต.1!BN14)</f>
        <v/>
      </c>
      <c r="AS18" s="416" t="str">
        <f>IF($AS$5="","",พต.2!BK14)</f>
        <v/>
      </c>
      <c r="AT18" s="416" t="str">
        <f>IF($AS$5="","",พต.2!BL14)</f>
        <v/>
      </c>
      <c r="AU18" s="416" t="str">
        <f>IF($AS$5="","",พต.2!BM14)</f>
        <v/>
      </c>
      <c r="AV18" s="432" t="str">
        <f>IF($AS$5="","",พต.2!BN14)</f>
        <v/>
      </c>
      <c r="AW18" s="416" t="str">
        <f>IF($AW$5="","",พต.3!BK14)</f>
        <v/>
      </c>
      <c r="AX18" s="416" t="str">
        <f>IF($AW$5="","",พต.3!BL14)</f>
        <v/>
      </c>
      <c r="AY18" s="416" t="str">
        <f>IF($AW$5="","",พต.3!BM14)</f>
        <v/>
      </c>
      <c r="AZ18" s="432" t="str">
        <f>IF($AW$5="","",พต.3!BN14)</f>
        <v/>
      </c>
      <c r="BA18" s="416" t="str">
        <f>IF($BA$5="","",พต.4!BK14)</f>
        <v/>
      </c>
      <c r="BB18" s="416" t="str">
        <f>IF($BA$5="","",พต.4!BL14)</f>
        <v/>
      </c>
      <c r="BC18" s="416" t="str">
        <f>IF($BA$5="","",พต.4!BM14)</f>
        <v/>
      </c>
      <c r="BD18" s="432" t="str">
        <f>IF($BA$5="","",พต.4!BN14)</f>
        <v/>
      </c>
      <c r="BE18" s="416" t="str">
        <f>IF($BE$5="","",พต.5!BK14)</f>
        <v/>
      </c>
      <c r="BF18" s="416" t="str">
        <f>IF($BE$5="","",พต.5!BL14)</f>
        <v/>
      </c>
      <c r="BG18" s="416" t="str">
        <f>IF($BE$5="","",พต.5!BM14)</f>
        <v/>
      </c>
      <c r="BH18" s="432" t="str">
        <f>IF($BE$5="","",พต.5!BN14)</f>
        <v/>
      </c>
      <c r="BI18" s="416"/>
      <c r="BJ18" s="416"/>
      <c r="BK18" s="416"/>
      <c r="BL18" s="416"/>
      <c r="BM18" s="25"/>
      <c r="BN18" s="412"/>
    </row>
    <row r="19" spans="2:66" s="65" customFormat="1" ht="17.100000000000001" customHeight="1">
      <c r="B19" s="412"/>
      <c r="C19" s="25"/>
      <c r="D19" s="415" t="str">
        <f>IF(ข้อมูลนร.2!D15="","",ข้อมูลนร.2!D15)</f>
        <v/>
      </c>
      <c r="E19" s="416" t="str">
        <f>IF($E$5="","",ไทย!BK15)</f>
        <v/>
      </c>
      <c r="F19" s="416" t="str">
        <f>IF($E$5="","",ไทย!BL15)</f>
        <v/>
      </c>
      <c r="G19" s="416" t="str">
        <f>IF($E$5="","",ไทย!BM15)</f>
        <v/>
      </c>
      <c r="H19" s="432" t="str">
        <f>IF($E$5="","",ไทย!BN15)</f>
        <v/>
      </c>
      <c r="I19" s="416" t="str">
        <f>IF($I$5="","",คณิต!BK15)</f>
        <v/>
      </c>
      <c r="J19" s="416" t="str">
        <f>IF($I$5="","",คณิต!BL15)</f>
        <v/>
      </c>
      <c r="K19" s="416" t="str">
        <f>IF($I$5="","",คณิต!BM15)</f>
        <v/>
      </c>
      <c r="L19" s="432" t="str">
        <f>IF($I$5="","",คณิต!BN15)</f>
        <v/>
      </c>
      <c r="M19" s="416" t="str">
        <f>IF($M$5="","",วิทย์!BK15)</f>
        <v/>
      </c>
      <c r="N19" s="416" t="str">
        <f>IF($M$5="","",วิทย์!BL15)</f>
        <v/>
      </c>
      <c r="O19" s="416" t="str">
        <f>IF($M$5="","",วิทย์!BM15)</f>
        <v/>
      </c>
      <c r="P19" s="432" t="str">
        <f>IF($M$5="","",วิทย์!BN15)</f>
        <v/>
      </c>
      <c r="Q19" s="416" t="str">
        <f>IF($Q$5="","",สังคม!BK15)</f>
        <v/>
      </c>
      <c r="R19" s="416" t="str">
        <f>IF($Q$5="","",สังคม!BL15)</f>
        <v/>
      </c>
      <c r="S19" s="416" t="str">
        <f>IF($Q$5="","",สังคม!BM15)</f>
        <v/>
      </c>
      <c r="T19" s="432" t="str">
        <f>IF($Q$5="","",สังคม!BN15)</f>
        <v/>
      </c>
      <c r="U19" s="416" t="str">
        <f>IF($U$5="","",ประวัติ!BK15)</f>
        <v/>
      </c>
      <c r="V19" s="416" t="str">
        <f>IF($U$5="","",ประวัติ!BL15)</f>
        <v/>
      </c>
      <c r="W19" s="416" t="str">
        <f>IF($U$5="","",ประวัติ!BM15)</f>
        <v/>
      </c>
      <c r="X19" s="432" t="str">
        <f>IF($U$5="","",ประวัติ!BN15)</f>
        <v/>
      </c>
      <c r="Y19" s="416" t="str">
        <f>IF($Y$5="","",สุขศึกษา!BK15)</f>
        <v/>
      </c>
      <c r="Z19" s="416" t="str">
        <f>IF($Y$5="","",สุขศึกษา!BL15)</f>
        <v/>
      </c>
      <c r="AA19" s="416" t="str">
        <f>IF($Y$5="","",สุขศึกษา!BM15)</f>
        <v/>
      </c>
      <c r="AB19" s="432" t="str">
        <f>IF($Y$5="","",สุขศึกษา!BN15)</f>
        <v/>
      </c>
      <c r="AC19" s="416" t="str">
        <f>IF($AC$5="","",ศิลปะ!BK15)</f>
        <v/>
      </c>
      <c r="AD19" s="416" t="str">
        <f>IF($AC$5="","",ศิลปะ!BL15)</f>
        <v/>
      </c>
      <c r="AE19" s="416" t="str">
        <f>IF($AC$5="","",ศิลปะ!BM15)</f>
        <v/>
      </c>
      <c r="AF19" s="432" t="str">
        <f>IF($AC$5="","",ศิลปะ!BN15)</f>
        <v/>
      </c>
      <c r="AG19" s="416" t="str">
        <f>IF($AG$5="","",การงาน!BK15)</f>
        <v/>
      </c>
      <c r="AH19" s="416" t="str">
        <f>IF($AG$5="","",การงาน!BL15)</f>
        <v/>
      </c>
      <c r="AI19" s="416" t="str">
        <f>IF($AG$5="","",การงาน!BM15)</f>
        <v/>
      </c>
      <c r="AJ19" s="432" t="str">
        <f>IF($AG$5="","",การงาน!BN15)</f>
        <v/>
      </c>
      <c r="AK19" s="416" t="str">
        <f>IF($AK$5="","",Eพฐ!BK15)</f>
        <v/>
      </c>
      <c r="AL19" s="416" t="str">
        <f>IF($AK$5="","",Eพฐ!BL15)</f>
        <v/>
      </c>
      <c r="AM19" s="416" t="str">
        <f>IF($AK$5="","",Eพฐ!BM15)</f>
        <v/>
      </c>
      <c r="AN19" s="432" t="str">
        <f>IF($AK$5="","",Eพฐ!BN15)</f>
        <v/>
      </c>
      <c r="AO19" s="416" t="str">
        <f>IF($AO$5="","",พต.1!BK15)</f>
        <v/>
      </c>
      <c r="AP19" s="416" t="str">
        <f>IF($AO$5="","",พต.1!BL15)</f>
        <v/>
      </c>
      <c r="AQ19" s="416" t="str">
        <f>IF($AO$5="","",พต.1!BM15)</f>
        <v/>
      </c>
      <c r="AR19" s="432" t="str">
        <f>IF($AO$5="","",พต.1!BN15)</f>
        <v/>
      </c>
      <c r="AS19" s="416" t="str">
        <f>IF($AS$5="","",พต.2!BK15)</f>
        <v/>
      </c>
      <c r="AT19" s="416" t="str">
        <f>IF($AS$5="","",พต.2!BL15)</f>
        <v/>
      </c>
      <c r="AU19" s="416" t="str">
        <f>IF($AS$5="","",พต.2!BM15)</f>
        <v/>
      </c>
      <c r="AV19" s="432" t="str">
        <f>IF($AS$5="","",พต.2!BN15)</f>
        <v/>
      </c>
      <c r="AW19" s="416" t="str">
        <f>IF($AW$5="","",พต.3!BK15)</f>
        <v/>
      </c>
      <c r="AX19" s="416" t="str">
        <f>IF($AW$5="","",พต.3!BL15)</f>
        <v/>
      </c>
      <c r="AY19" s="416" t="str">
        <f>IF($AW$5="","",พต.3!BM15)</f>
        <v/>
      </c>
      <c r="AZ19" s="432" t="str">
        <f>IF($AW$5="","",พต.3!BN15)</f>
        <v/>
      </c>
      <c r="BA19" s="416" t="str">
        <f>IF($BA$5="","",พต.4!BK15)</f>
        <v/>
      </c>
      <c r="BB19" s="416" t="str">
        <f>IF($BA$5="","",พต.4!BL15)</f>
        <v/>
      </c>
      <c r="BC19" s="416" t="str">
        <f>IF($BA$5="","",พต.4!BM15)</f>
        <v/>
      </c>
      <c r="BD19" s="432" t="str">
        <f>IF($BA$5="","",พต.4!BN15)</f>
        <v/>
      </c>
      <c r="BE19" s="416" t="str">
        <f>IF($BE$5="","",พต.5!BK15)</f>
        <v/>
      </c>
      <c r="BF19" s="416" t="str">
        <f>IF($BE$5="","",พต.5!BL15)</f>
        <v/>
      </c>
      <c r="BG19" s="416" t="str">
        <f>IF($BE$5="","",พต.5!BM15)</f>
        <v/>
      </c>
      <c r="BH19" s="432" t="str">
        <f>IF($BE$5="","",พต.5!BN15)</f>
        <v/>
      </c>
      <c r="BI19" s="416"/>
      <c r="BJ19" s="416"/>
      <c r="BK19" s="416"/>
      <c r="BL19" s="416"/>
      <c r="BM19" s="25"/>
      <c r="BN19" s="412"/>
    </row>
    <row r="20" spans="2:66" s="65" customFormat="1" ht="17.100000000000001" customHeight="1">
      <c r="B20" s="412"/>
      <c r="C20" s="25"/>
      <c r="D20" s="415" t="str">
        <f>IF(ข้อมูลนร.2!D16="","",ข้อมูลนร.2!D16)</f>
        <v/>
      </c>
      <c r="E20" s="416" t="str">
        <f>IF($E$5="","",ไทย!BK16)</f>
        <v/>
      </c>
      <c r="F20" s="416" t="str">
        <f>IF($E$5="","",ไทย!BL16)</f>
        <v/>
      </c>
      <c r="G20" s="416" t="str">
        <f>IF($E$5="","",ไทย!BM16)</f>
        <v/>
      </c>
      <c r="H20" s="432" t="str">
        <f>IF($E$5="","",ไทย!BN16)</f>
        <v/>
      </c>
      <c r="I20" s="416" t="str">
        <f>IF($I$5="","",คณิต!BK16)</f>
        <v/>
      </c>
      <c r="J20" s="416" t="str">
        <f>IF($I$5="","",คณิต!BL16)</f>
        <v/>
      </c>
      <c r="K20" s="416" t="str">
        <f>IF($I$5="","",คณิต!BM16)</f>
        <v/>
      </c>
      <c r="L20" s="432" t="str">
        <f>IF($I$5="","",คณิต!BN16)</f>
        <v/>
      </c>
      <c r="M20" s="416" t="str">
        <f>IF($M$5="","",วิทย์!BK16)</f>
        <v/>
      </c>
      <c r="N20" s="416" t="str">
        <f>IF($M$5="","",วิทย์!BL16)</f>
        <v/>
      </c>
      <c r="O20" s="416" t="str">
        <f>IF($M$5="","",วิทย์!BM16)</f>
        <v/>
      </c>
      <c r="P20" s="432" t="str">
        <f>IF($M$5="","",วิทย์!BN16)</f>
        <v/>
      </c>
      <c r="Q20" s="416" t="str">
        <f>IF($Q$5="","",สังคม!BK16)</f>
        <v/>
      </c>
      <c r="R20" s="416" t="str">
        <f>IF($Q$5="","",สังคม!BL16)</f>
        <v/>
      </c>
      <c r="S20" s="416" t="str">
        <f>IF($Q$5="","",สังคม!BM16)</f>
        <v/>
      </c>
      <c r="T20" s="432" t="str">
        <f>IF($Q$5="","",สังคม!BN16)</f>
        <v/>
      </c>
      <c r="U20" s="416" t="str">
        <f>IF($U$5="","",ประวัติ!BK16)</f>
        <v/>
      </c>
      <c r="V20" s="416" t="str">
        <f>IF($U$5="","",ประวัติ!BL16)</f>
        <v/>
      </c>
      <c r="W20" s="416" t="str">
        <f>IF($U$5="","",ประวัติ!BM16)</f>
        <v/>
      </c>
      <c r="X20" s="432" t="str">
        <f>IF($U$5="","",ประวัติ!BN16)</f>
        <v/>
      </c>
      <c r="Y20" s="416" t="str">
        <f>IF($Y$5="","",สุขศึกษา!BK16)</f>
        <v/>
      </c>
      <c r="Z20" s="416" t="str">
        <f>IF($Y$5="","",สุขศึกษา!BL16)</f>
        <v/>
      </c>
      <c r="AA20" s="416" t="str">
        <f>IF($Y$5="","",สุขศึกษา!BM16)</f>
        <v/>
      </c>
      <c r="AB20" s="432" t="str">
        <f>IF($Y$5="","",สุขศึกษา!BN16)</f>
        <v/>
      </c>
      <c r="AC20" s="416" t="str">
        <f>IF($AC$5="","",ศิลปะ!BK16)</f>
        <v/>
      </c>
      <c r="AD20" s="416" t="str">
        <f>IF($AC$5="","",ศิลปะ!BL16)</f>
        <v/>
      </c>
      <c r="AE20" s="416" t="str">
        <f>IF($AC$5="","",ศิลปะ!BM16)</f>
        <v/>
      </c>
      <c r="AF20" s="432" t="str">
        <f>IF($AC$5="","",ศิลปะ!BN16)</f>
        <v/>
      </c>
      <c r="AG20" s="416" t="str">
        <f>IF($AG$5="","",การงาน!BK16)</f>
        <v/>
      </c>
      <c r="AH20" s="416" t="str">
        <f>IF($AG$5="","",การงาน!BL16)</f>
        <v/>
      </c>
      <c r="AI20" s="416" t="str">
        <f>IF($AG$5="","",การงาน!BM16)</f>
        <v/>
      </c>
      <c r="AJ20" s="432" t="str">
        <f>IF($AG$5="","",การงาน!BN16)</f>
        <v/>
      </c>
      <c r="AK20" s="416" t="str">
        <f>IF($AK$5="","",Eพฐ!BK16)</f>
        <v/>
      </c>
      <c r="AL20" s="416" t="str">
        <f>IF($AK$5="","",Eพฐ!BL16)</f>
        <v/>
      </c>
      <c r="AM20" s="416" t="str">
        <f>IF($AK$5="","",Eพฐ!BM16)</f>
        <v/>
      </c>
      <c r="AN20" s="432" t="str">
        <f>IF($AK$5="","",Eพฐ!BN16)</f>
        <v/>
      </c>
      <c r="AO20" s="416" t="str">
        <f>IF($AO$5="","",พต.1!BK16)</f>
        <v/>
      </c>
      <c r="AP20" s="416" t="str">
        <f>IF($AO$5="","",พต.1!BL16)</f>
        <v/>
      </c>
      <c r="AQ20" s="416" t="str">
        <f>IF($AO$5="","",พต.1!BM16)</f>
        <v/>
      </c>
      <c r="AR20" s="432" t="str">
        <f>IF($AO$5="","",พต.1!BN16)</f>
        <v/>
      </c>
      <c r="AS20" s="416" t="str">
        <f>IF($AS$5="","",พต.2!BK16)</f>
        <v/>
      </c>
      <c r="AT20" s="416" t="str">
        <f>IF($AS$5="","",พต.2!BL16)</f>
        <v/>
      </c>
      <c r="AU20" s="416" t="str">
        <f>IF($AS$5="","",พต.2!BM16)</f>
        <v/>
      </c>
      <c r="AV20" s="432" t="str">
        <f>IF($AS$5="","",พต.2!BN16)</f>
        <v/>
      </c>
      <c r="AW20" s="416" t="str">
        <f>IF($AW$5="","",พต.3!BK16)</f>
        <v/>
      </c>
      <c r="AX20" s="416" t="str">
        <f>IF($AW$5="","",พต.3!BL16)</f>
        <v/>
      </c>
      <c r="AY20" s="416" t="str">
        <f>IF($AW$5="","",พต.3!BM16)</f>
        <v/>
      </c>
      <c r="AZ20" s="432" t="str">
        <f>IF($AW$5="","",พต.3!BN16)</f>
        <v/>
      </c>
      <c r="BA20" s="416" t="str">
        <f>IF($BA$5="","",พต.4!BK16)</f>
        <v/>
      </c>
      <c r="BB20" s="416" t="str">
        <f>IF($BA$5="","",พต.4!BL16)</f>
        <v/>
      </c>
      <c r="BC20" s="416" t="str">
        <f>IF($BA$5="","",พต.4!BM16)</f>
        <v/>
      </c>
      <c r="BD20" s="432" t="str">
        <f>IF($BA$5="","",พต.4!BN16)</f>
        <v/>
      </c>
      <c r="BE20" s="416" t="str">
        <f>IF($BE$5="","",พต.5!BK16)</f>
        <v/>
      </c>
      <c r="BF20" s="416" t="str">
        <f>IF($BE$5="","",พต.5!BL16)</f>
        <v/>
      </c>
      <c r="BG20" s="416" t="str">
        <f>IF($BE$5="","",พต.5!BM16)</f>
        <v/>
      </c>
      <c r="BH20" s="432" t="str">
        <f>IF($BE$5="","",พต.5!BN16)</f>
        <v/>
      </c>
      <c r="BI20" s="416"/>
      <c r="BJ20" s="416"/>
      <c r="BK20" s="416"/>
      <c r="BL20" s="416"/>
      <c r="BM20" s="25"/>
      <c r="BN20" s="412"/>
    </row>
    <row r="21" spans="2:66" s="65" customFormat="1" ht="17.100000000000001" customHeight="1">
      <c r="B21" s="412"/>
      <c r="C21" s="25"/>
      <c r="D21" s="415" t="str">
        <f>IF(ข้อมูลนร.2!D17="","",ข้อมูลนร.2!D17)</f>
        <v/>
      </c>
      <c r="E21" s="416" t="str">
        <f>IF($E$5="","",ไทย!BK17)</f>
        <v/>
      </c>
      <c r="F21" s="416" t="str">
        <f>IF($E$5="","",ไทย!BL17)</f>
        <v/>
      </c>
      <c r="G21" s="416" t="str">
        <f>IF($E$5="","",ไทย!BM17)</f>
        <v/>
      </c>
      <c r="H21" s="432" t="str">
        <f>IF($E$5="","",ไทย!BN17)</f>
        <v/>
      </c>
      <c r="I21" s="416" t="str">
        <f>IF($I$5="","",คณิต!BK17)</f>
        <v/>
      </c>
      <c r="J21" s="416" t="str">
        <f>IF($I$5="","",คณิต!BL17)</f>
        <v/>
      </c>
      <c r="K21" s="416" t="str">
        <f>IF($I$5="","",คณิต!BM17)</f>
        <v/>
      </c>
      <c r="L21" s="432" t="str">
        <f>IF($I$5="","",คณิต!BN17)</f>
        <v/>
      </c>
      <c r="M21" s="416" t="str">
        <f>IF($M$5="","",วิทย์!BK17)</f>
        <v/>
      </c>
      <c r="N21" s="416" t="str">
        <f>IF($M$5="","",วิทย์!BL17)</f>
        <v/>
      </c>
      <c r="O21" s="416" t="str">
        <f>IF($M$5="","",วิทย์!BM17)</f>
        <v/>
      </c>
      <c r="P21" s="432" t="str">
        <f>IF($M$5="","",วิทย์!BN17)</f>
        <v/>
      </c>
      <c r="Q21" s="416" t="str">
        <f>IF($Q$5="","",สังคม!BK17)</f>
        <v/>
      </c>
      <c r="R21" s="416" t="str">
        <f>IF($Q$5="","",สังคม!BL17)</f>
        <v/>
      </c>
      <c r="S21" s="416" t="str">
        <f>IF($Q$5="","",สังคม!BM17)</f>
        <v/>
      </c>
      <c r="T21" s="432" t="str">
        <f>IF($Q$5="","",สังคม!BN17)</f>
        <v/>
      </c>
      <c r="U21" s="416" t="str">
        <f>IF($U$5="","",ประวัติ!BK17)</f>
        <v/>
      </c>
      <c r="V21" s="416" t="str">
        <f>IF($U$5="","",ประวัติ!BL17)</f>
        <v/>
      </c>
      <c r="W21" s="416" t="str">
        <f>IF($U$5="","",ประวัติ!BM17)</f>
        <v/>
      </c>
      <c r="X21" s="432" t="str">
        <f>IF($U$5="","",ประวัติ!BN17)</f>
        <v/>
      </c>
      <c r="Y21" s="416" t="str">
        <f>IF($Y$5="","",สุขศึกษา!BK17)</f>
        <v/>
      </c>
      <c r="Z21" s="416" t="str">
        <f>IF($Y$5="","",สุขศึกษา!BL17)</f>
        <v/>
      </c>
      <c r="AA21" s="416" t="str">
        <f>IF($Y$5="","",สุขศึกษา!BM17)</f>
        <v/>
      </c>
      <c r="AB21" s="432" t="str">
        <f>IF($Y$5="","",สุขศึกษา!BN17)</f>
        <v/>
      </c>
      <c r="AC21" s="416" t="str">
        <f>IF($AC$5="","",ศิลปะ!BK17)</f>
        <v/>
      </c>
      <c r="AD21" s="416" t="str">
        <f>IF($AC$5="","",ศิลปะ!BL17)</f>
        <v/>
      </c>
      <c r="AE21" s="416" t="str">
        <f>IF($AC$5="","",ศิลปะ!BM17)</f>
        <v/>
      </c>
      <c r="AF21" s="432" t="str">
        <f>IF($AC$5="","",ศิลปะ!BN17)</f>
        <v/>
      </c>
      <c r="AG21" s="416" t="str">
        <f>IF($AG$5="","",การงาน!BK17)</f>
        <v/>
      </c>
      <c r="AH21" s="416" t="str">
        <f>IF($AG$5="","",การงาน!BL17)</f>
        <v/>
      </c>
      <c r="AI21" s="416" t="str">
        <f>IF($AG$5="","",การงาน!BM17)</f>
        <v/>
      </c>
      <c r="AJ21" s="432" t="str">
        <f>IF($AG$5="","",การงาน!BN17)</f>
        <v/>
      </c>
      <c r="AK21" s="416" t="str">
        <f>IF($AK$5="","",Eพฐ!BK17)</f>
        <v/>
      </c>
      <c r="AL21" s="416" t="str">
        <f>IF($AK$5="","",Eพฐ!BL17)</f>
        <v/>
      </c>
      <c r="AM21" s="416" t="str">
        <f>IF($AK$5="","",Eพฐ!BM17)</f>
        <v/>
      </c>
      <c r="AN21" s="432" t="str">
        <f>IF($AK$5="","",Eพฐ!BN17)</f>
        <v/>
      </c>
      <c r="AO21" s="416" t="str">
        <f>IF($AO$5="","",พต.1!BK17)</f>
        <v/>
      </c>
      <c r="AP21" s="416" t="str">
        <f>IF($AO$5="","",พต.1!BL17)</f>
        <v/>
      </c>
      <c r="AQ21" s="416" t="str">
        <f>IF($AO$5="","",พต.1!BM17)</f>
        <v/>
      </c>
      <c r="AR21" s="432" t="str">
        <f>IF($AO$5="","",พต.1!BN17)</f>
        <v/>
      </c>
      <c r="AS21" s="416" t="str">
        <f>IF($AS$5="","",พต.2!BK17)</f>
        <v/>
      </c>
      <c r="AT21" s="416" t="str">
        <f>IF($AS$5="","",พต.2!BL17)</f>
        <v/>
      </c>
      <c r="AU21" s="416" t="str">
        <f>IF($AS$5="","",พต.2!BM17)</f>
        <v/>
      </c>
      <c r="AV21" s="432" t="str">
        <f>IF($AS$5="","",พต.2!BN17)</f>
        <v/>
      </c>
      <c r="AW21" s="416" t="str">
        <f>IF($AW$5="","",พต.3!BK17)</f>
        <v/>
      </c>
      <c r="AX21" s="416" t="str">
        <f>IF($AW$5="","",พต.3!BL17)</f>
        <v/>
      </c>
      <c r="AY21" s="416" t="str">
        <f>IF($AW$5="","",พต.3!BM17)</f>
        <v/>
      </c>
      <c r="AZ21" s="432" t="str">
        <f>IF($AW$5="","",พต.3!BN17)</f>
        <v/>
      </c>
      <c r="BA21" s="416" t="str">
        <f>IF($BA$5="","",พต.4!BK17)</f>
        <v/>
      </c>
      <c r="BB21" s="416" t="str">
        <f>IF($BA$5="","",พต.4!BL17)</f>
        <v/>
      </c>
      <c r="BC21" s="416" t="str">
        <f>IF($BA$5="","",พต.4!BM17)</f>
        <v/>
      </c>
      <c r="BD21" s="432" t="str">
        <f>IF($BA$5="","",พต.4!BN17)</f>
        <v/>
      </c>
      <c r="BE21" s="416" t="str">
        <f>IF($BE$5="","",พต.5!BK17)</f>
        <v/>
      </c>
      <c r="BF21" s="416" t="str">
        <f>IF($BE$5="","",พต.5!BL17)</f>
        <v/>
      </c>
      <c r="BG21" s="416" t="str">
        <f>IF($BE$5="","",พต.5!BM17)</f>
        <v/>
      </c>
      <c r="BH21" s="432" t="str">
        <f>IF($BE$5="","",พต.5!BN17)</f>
        <v/>
      </c>
      <c r="BI21" s="416"/>
      <c r="BJ21" s="416"/>
      <c r="BK21" s="416"/>
      <c r="BL21" s="416"/>
      <c r="BM21" s="25"/>
      <c r="BN21" s="412"/>
    </row>
    <row r="22" spans="2:66" s="65" customFormat="1" ht="17.100000000000001" customHeight="1">
      <c r="B22" s="412"/>
      <c r="C22" s="25"/>
      <c r="D22" s="415" t="str">
        <f>IF(ข้อมูลนร.2!D18="","",ข้อมูลนร.2!D18)</f>
        <v/>
      </c>
      <c r="E22" s="416" t="str">
        <f>IF($E$5="","",ไทย!BK18)</f>
        <v/>
      </c>
      <c r="F22" s="416" t="str">
        <f>IF($E$5="","",ไทย!BL18)</f>
        <v/>
      </c>
      <c r="G22" s="416" t="str">
        <f>IF($E$5="","",ไทย!BM18)</f>
        <v/>
      </c>
      <c r="H22" s="432" t="str">
        <f>IF($E$5="","",ไทย!BN18)</f>
        <v/>
      </c>
      <c r="I22" s="416" t="str">
        <f>IF($I$5="","",คณิต!BK18)</f>
        <v/>
      </c>
      <c r="J22" s="416" t="str">
        <f>IF($I$5="","",คณิต!BL18)</f>
        <v/>
      </c>
      <c r="K22" s="416" t="str">
        <f>IF($I$5="","",คณิต!BM18)</f>
        <v/>
      </c>
      <c r="L22" s="432" t="str">
        <f>IF($I$5="","",คณิต!BN18)</f>
        <v/>
      </c>
      <c r="M22" s="416" t="str">
        <f>IF($M$5="","",วิทย์!BK18)</f>
        <v/>
      </c>
      <c r="N22" s="416" t="str">
        <f>IF($M$5="","",วิทย์!BL18)</f>
        <v/>
      </c>
      <c r="O22" s="416" t="str">
        <f>IF($M$5="","",วิทย์!BM18)</f>
        <v/>
      </c>
      <c r="P22" s="432" t="str">
        <f>IF($M$5="","",วิทย์!BN18)</f>
        <v/>
      </c>
      <c r="Q22" s="416" t="str">
        <f>IF($Q$5="","",สังคม!BK18)</f>
        <v/>
      </c>
      <c r="R22" s="416" t="str">
        <f>IF($Q$5="","",สังคม!BL18)</f>
        <v/>
      </c>
      <c r="S22" s="416" t="str">
        <f>IF($Q$5="","",สังคม!BM18)</f>
        <v/>
      </c>
      <c r="T22" s="432" t="str">
        <f>IF($Q$5="","",สังคม!BN18)</f>
        <v/>
      </c>
      <c r="U22" s="416" t="str">
        <f>IF($U$5="","",ประวัติ!BK18)</f>
        <v/>
      </c>
      <c r="V22" s="416" t="str">
        <f>IF($U$5="","",ประวัติ!BL18)</f>
        <v/>
      </c>
      <c r="W22" s="416" t="str">
        <f>IF($U$5="","",ประวัติ!BM18)</f>
        <v/>
      </c>
      <c r="X22" s="432" t="str">
        <f>IF($U$5="","",ประวัติ!BN18)</f>
        <v/>
      </c>
      <c r="Y22" s="416" t="str">
        <f>IF($Y$5="","",สุขศึกษา!BK18)</f>
        <v/>
      </c>
      <c r="Z22" s="416" t="str">
        <f>IF($Y$5="","",สุขศึกษา!BL18)</f>
        <v/>
      </c>
      <c r="AA22" s="416" t="str">
        <f>IF($Y$5="","",สุขศึกษา!BM18)</f>
        <v/>
      </c>
      <c r="AB22" s="432" t="str">
        <f>IF($Y$5="","",สุขศึกษา!BN18)</f>
        <v/>
      </c>
      <c r="AC22" s="416" t="str">
        <f>IF($AC$5="","",ศิลปะ!BK18)</f>
        <v/>
      </c>
      <c r="AD22" s="416" t="str">
        <f>IF($AC$5="","",ศิลปะ!BL18)</f>
        <v/>
      </c>
      <c r="AE22" s="416" t="str">
        <f>IF($AC$5="","",ศิลปะ!BM18)</f>
        <v/>
      </c>
      <c r="AF22" s="432" t="str">
        <f>IF($AC$5="","",ศิลปะ!BN18)</f>
        <v/>
      </c>
      <c r="AG22" s="416" t="str">
        <f>IF($AG$5="","",การงาน!BK18)</f>
        <v/>
      </c>
      <c r="AH22" s="416" t="str">
        <f>IF($AG$5="","",การงาน!BL18)</f>
        <v/>
      </c>
      <c r="AI22" s="416" t="str">
        <f>IF($AG$5="","",การงาน!BM18)</f>
        <v/>
      </c>
      <c r="AJ22" s="432" t="str">
        <f>IF($AG$5="","",การงาน!BN18)</f>
        <v/>
      </c>
      <c r="AK22" s="416" t="str">
        <f>IF($AK$5="","",Eพฐ!BK18)</f>
        <v/>
      </c>
      <c r="AL22" s="416" t="str">
        <f>IF($AK$5="","",Eพฐ!BL18)</f>
        <v/>
      </c>
      <c r="AM22" s="416" t="str">
        <f>IF($AK$5="","",Eพฐ!BM18)</f>
        <v/>
      </c>
      <c r="AN22" s="432" t="str">
        <f>IF($AK$5="","",Eพฐ!BN18)</f>
        <v/>
      </c>
      <c r="AO22" s="416" t="str">
        <f>IF($AO$5="","",พต.1!BK18)</f>
        <v/>
      </c>
      <c r="AP22" s="416" t="str">
        <f>IF($AO$5="","",พต.1!BL18)</f>
        <v/>
      </c>
      <c r="AQ22" s="416" t="str">
        <f>IF($AO$5="","",พต.1!BM18)</f>
        <v/>
      </c>
      <c r="AR22" s="432" t="str">
        <f>IF($AO$5="","",พต.1!BN18)</f>
        <v/>
      </c>
      <c r="AS22" s="416" t="str">
        <f>IF($AS$5="","",พต.2!BK18)</f>
        <v/>
      </c>
      <c r="AT22" s="416" t="str">
        <f>IF($AS$5="","",พต.2!BL18)</f>
        <v/>
      </c>
      <c r="AU22" s="416" t="str">
        <f>IF($AS$5="","",พต.2!BM18)</f>
        <v/>
      </c>
      <c r="AV22" s="432" t="str">
        <f>IF($AS$5="","",พต.2!BN18)</f>
        <v/>
      </c>
      <c r="AW22" s="416" t="str">
        <f>IF($AW$5="","",พต.3!BK18)</f>
        <v/>
      </c>
      <c r="AX22" s="416" t="str">
        <f>IF($AW$5="","",พต.3!BL18)</f>
        <v/>
      </c>
      <c r="AY22" s="416" t="str">
        <f>IF($AW$5="","",พต.3!BM18)</f>
        <v/>
      </c>
      <c r="AZ22" s="432" t="str">
        <f>IF($AW$5="","",พต.3!BN18)</f>
        <v/>
      </c>
      <c r="BA22" s="416" t="str">
        <f>IF($BA$5="","",พต.4!BK18)</f>
        <v/>
      </c>
      <c r="BB22" s="416" t="str">
        <f>IF($BA$5="","",พต.4!BL18)</f>
        <v/>
      </c>
      <c r="BC22" s="416" t="str">
        <f>IF($BA$5="","",พต.4!BM18)</f>
        <v/>
      </c>
      <c r="BD22" s="432" t="str">
        <f>IF($BA$5="","",พต.4!BN18)</f>
        <v/>
      </c>
      <c r="BE22" s="416" t="str">
        <f>IF($BE$5="","",พต.5!BK18)</f>
        <v/>
      </c>
      <c r="BF22" s="416" t="str">
        <f>IF($BE$5="","",พต.5!BL18)</f>
        <v/>
      </c>
      <c r="BG22" s="416" t="str">
        <f>IF($BE$5="","",พต.5!BM18)</f>
        <v/>
      </c>
      <c r="BH22" s="432" t="str">
        <f>IF($BE$5="","",พต.5!BN18)</f>
        <v/>
      </c>
      <c r="BI22" s="416"/>
      <c r="BJ22" s="416"/>
      <c r="BK22" s="416"/>
      <c r="BL22" s="416"/>
      <c r="BM22" s="25"/>
      <c r="BN22" s="412"/>
    </row>
    <row r="23" spans="2:66" s="65" customFormat="1" ht="17.100000000000001" customHeight="1">
      <c r="B23" s="412"/>
      <c r="C23" s="25"/>
      <c r="D23" s="415" t="str">
        <f>IF(ข้อมูลนร.2!D19="","",ข้อมูลนร.2!D19)</f>
        <v/>
      </c>
      <c r="E23" s="416" t="str">
        <f>IF($E$5="","",ไทย!BK19)</f>
        <v/>
      </c>
      <c r="F23" s="416" t="str">
        <f>IF($E$5="","",ไทย!BL19)</f>
        <v/>
      </c>
      <c r="G23" s="416" t="str">
        <f>IF($E$5="","",ไทย!BM19)</f>
        <v/>
      </c>
      <c r="H23" s="432" t="str">
        <f>IF($E$5="","",ไทย!BN19)</f>
        <v/>
      </c>
      <c r="I23" s="416" t="str">
        <f>IF($I$5="","",คณิต!BK19)</f>
        <v/>
      </c>
      <c r="J23" s="416" t="str">
        <f>IF($I$5="","",คณิต!BL19)</f>
        <v/>
      </c>
      <c r="K23" s="416" t="str">
        <f>IF($I$5="","",คณิต!BM19)</f>
        <v/>
      </c>
      <c r="L23" s="432" t="str">
        <f>IF($I$5="","",คณิต!BN19)</f>
        <v/>
      </c>
      <c r="M23" s="416" t="str">
        <f>IF($M$5="","",วิทย์!BK19)</f>
        <v/>
      </c>
      <c r="N23" s="416" t="str">
        <f>IF($M$5="","",วิทย์!BL19)</f>
        <v/>
      </c>
      <c r="O23" s="416" t="str">
        <f>IF($M$5="","",วิทย์!BM19)</f>
        <v/>
      </c>
      <c r="P23" s="432" t="str">
        <f>IF($M$5="","",วิทย์!BN19)</f>
        <v/>
      </c>
      <c r="Q23" s="416" t="str">
        <f>IF($Q$5="","",สังคม!BK19)</f>
        <v/>
      </c>
      <c r="R23" s="416" t="str">
        <f>IF($Q$5="","",สังคม!BL19)</f>
        <v/>
      </c>
      <c r="S23" s="416" t="str">
        <f>IF($Q$5="","",สังคม!BM19)</f>
        <v/>
      </c>
      <c r="T23" s="432" t="str">
        <f>IF($Q$5="","",สังคม!BN19)</f>
        <v/>
      </c>
      <c r="U23" s="416" t="str">
        <f>IF($U$5="","",ประวัติ!BK19)</f>
        <v/>
      </c>
      <c r="V23" s="416" t="str">
        <f>IF($U$5="","",ประวัติ!BL19)</f>
        <v/>
      </c>
      <c r="W23" s="416" t="str">
        <f>IF($U$5="","",ประวัติ!BM19)</f>
        <v/>
      </c>
      <c r="X23" s="432" t="str">
        <f>IF($U$5="","",ประวัติ!BN19)</f>
        <v/>
      </c>
      <c r="Y23" s="416" t="str">
        <f>IF($Y$5="","",สุขศึกษา!BK19)</f>
        <v/>
      </c>
      <c r="Z23" s="416" t="str">
        <f>IF($Y$5="","",สุขศึกษา!BL19)</f>
        <v/>
      </c>
      <c r="AA23" s="416" t="str">
        <f>IF($Y$5="","",สุขศึกษา!BM19)</f>
        <v/>
      </c>
      <c r="AB23" s="432" t="str">
        <f>IF($Y$5="","",สุขศึกษา!BN19)</f>
        <v/>
      </c>
      <c r="AC23" s="416" t="str">
        <f>IF($AC$5="","",ศิลปะ!BK19)</f>
        <v/>
      </c>
      <c r="AD23" s="416" t="str">
        <f>IF($AC$5="","",ศิลปะ!BL19)</f>
        <v/>
      </c>
      <c r="AE23" s="416" t="str">
        <f>IF($AC$5="","",ศิลปะ!BM19)</f>
        <v/>
      </c>
      <c r="AF23" s="432" t="str">
        <f>IF($AC$5="","",ศิลปะ!BN19)</f>
        <v/>
      </c>
      <c r="AG23" s="416" t="str">
        <f>IF($AG$5="","",การงาน!BK19)</f>
        <v/>
      </c>
      <c r="AH23" s="416" t="str">
        <f>IF($AG$5="","",การงาน!BL19)</f>
        <v/>
      </c>
      <c r="AI23" s="416" t="str">
        <f>IF($AG$5="","",การงาน!BM19)</f>
        <v/>
      </c>
      <c r="AJ23" s="432" t="str">
        <f>IF($AG$5="","",การงาน!BN19)</f>
        <v/>
      </c>
      <c r="AK23" s="416" t="str">
        <f>IF($AK$5="","",Eพฐ!BK19)</f>
        <v/>
      </c>
      <c r="AL23" s="416" t="str">
        <f>IF($AK$5="","",Eพฐ!BL19)</f>
        <v/>
      </c>
      <c r="AM23" s="416" t="str">
        <f>IF($AK$5="","",Eพฐ!BM19)</f>
        <v/>
      </c>
      <c r="AN23" s="432" t="str">
        <f>IF($AK$5="","",Eพฐ!BN19)</f>
        <v/>
      </c>
      <c r="AO23" s="416" t="str">
        <f>IF($AO$5="","",พต.1!BK19)</f>
        <v/>
      </c>
      <c r="AP23" s="416" t="str">
        <f>IF($AO$5="","",พต.1!BL19)</f>
        <v/>
      </c>
      <c r="AQ23" s="416" t="str">
        <f>IF($AO$5="","",พต.1!BM19)</f>
        <v/>
      </c>
      <c r="AR23" s="432" t="str">
        <f>IF($AO$5="","",พต.1!BN19)</f>
        <v/>
      </c>
      <c r="AS23" s="416" t="str">
        <f>IF($AS$5="","",พต.2!BK19)</f>
        <v/>
      </c>
      <c r="AT23" s="416" t="str">
        <f>IF($AS$5="","",พต.2!BL19)</f>
        <v/>
      </c>
      <c r="AU23" s="416" t="str">
        <f>IF($AS$5="","",พต.2!BM19)</f>
        <v/>
      </c>
      <c r="AV23" s="432" t="str">
        <f>IF($AS$5="","",พต.2!BN19)</f>
        <v/>
      </c>
      <c r="AW23" s="416" t="str">
        <f>IF($AW$5="","",พต.3!BK19)</f>
        <v/>
      </c>
      <c r="AX23" s="416" t="str">
        <f>IF($AW$5="","",พต.3!BL19)</f>
        <v/>
      </c>
      <c r="AY23" s="416" t="str">
        <f>IF($AW$5="","",พต.3!BM19)</f>
        <v/>
      </c>
      <c r="AZ23" s="432" t="str">
        <f>IF($AW$5="","",พต.3!BN19)</f>
        <v/>
      </c>
      <c r="BA23" s="416" t="str">
        <f>IF($BA$5="","",พต.4!BK19)</f>
        <v/>
      </c>
      <c r="BB23" s="416" t="str">
        <f>IF($BA$5="","",พต.4!BL19)</f>
        <v/>
      </c>
      <c r="BC23" s="416" t="str">
        <f>IF($BA$5="","",พต.4!BM19)</f>
        <v/>
      </c>
      <c r="BD23" s="432" t="str">
        <f>IF($BA$5="","",พต.4!BN19)</f>
        <v/>
      </c>
      <c r="BE23" s="416" t="str">
        <f>IF($BE$5="","",พต.5!BK19)</f>
        <v/>
      </c>
      <c r="BF23" s="416" t="str">
        <f>IF($BE$5="","",พต.5!BL19)</f>
        <v/>
      </c>
      <c r="BG23" s="416" t="str">
        <f>IF($BE$5="","",พต.5!BM19)</f>
        <v/>
      </c>
      <c r="BH23" s="432" t="str">
        <f>IF($BE$5="","",พต.5!BN19)</f>
        <v/>
      </c>
      <c r="BI23" s="416"/>
      <c r="BJ23" s="416"/>
      <c r="BK23" s="416"/>
      <c r="BL23" s="416"/>
      <c r="BM23" s="25"/>
      <c r="BN23" s="412"/>
    </row>
    <row r="24" spans="2:66" s="65" customFormat="1" ht="17.100000000000001" customHeight="1">
      <c r="B24" s="412"/>
      <c r="C24" s="25"/>
      <c r="D24" s="415" t="str">
        <f>IF(ข้อมูลนร.2!D20="","",ข้อมูลนร.2!D20)</f>
        <v/>
      </c>
      <c r="E24" s="416" t="str">
        <f>IF($E$5="","",ไทย!BK20)</f>
        <v/>
      </c>
      <c r="F24" s="416" t="str">
        <f>IF($E$5="","",ไทย!BL20)</f>
        <v/>
      </c>
      <c r="G24" s="416" t="str">
        <f>IF($E$5="","",ไทย!BM20)</f>
        <v/>
      </c>
      <c r="H24" s="432" t="str">
        <f>IF($E$5="","",ไทย!BN20)</f>
        <v/>
      </c>
      <c r="I24" s="416" t="str">
        <f>IF($I$5="","",คณิต!BK20)</f>
        <v/>
      </c>
      <c r="J24" s="416" t="str">
        <f>IF($I$5="","",คณิต!BL20)</f>
        <v/>
      </c>
      <c r="K24" s="416" t="str">
        <f>IF($I$5="","",คณิต!BM20)</f>
        <v/>
      </c>
      <c r="L24" s="432" t="str">
        <f>IF($I$5="","",คณิต!BN20)</f>
        <v/>
      </c>
      <c r="M24" s="416" t="str">
        <f>IF($M$5="","",วิทย์!BK20)</f>
        <v/>
      </c>
      <c r="N24" s="416" t="str">
        <f>IF($M$5="","",วิทย์!BL20)</f>
        <v/>
      </c>
      <c r="O24" s="416" t="str">
        <f>IF($M$5="","",วิทย์!BM20)</f>
        <v/>
      </c>
      <c r="P24" s="432" t="str">
        <f>IF($M$5="","",วิทย์!BN20)</f>
        <v/>
      </c>
      <c r="Q24" s="416" t="str">
        <f>IF($Q$5="","",สังคม!BK20)</f>
        <v/>
      </c>
      <c r="R24" s="416" t="str">
        <f>IF($Q$5="","",สังคม!BL20)</f>
        <v/>
      </c>
      <c r="S24" s="416" t="str">
        <f>IF($Q$5="","",สังคม!BM20)</f>
        <v/>
      </c>
      <c r="T24" s="432" t="str">
        <f>IF($Q$5="","",สังคม!BN20)</f>
        <v/>
      </c>
      <c r="U24" s="416" t="str">
        <f>IF($U$5="","",ประวัติ!BK20)</f>
        <v/>
      </c>
      <c r="V24" s="416" t="str">
        <f>IF($U$5="","",ประวัติ!BL20)</f>
        <v/>
      </c>
      <c r="W24" s="416" t="str">
        <f>IF($U$5="","",ประวัติ!BM20)</f>
        <v/>
      </c>
      <c r="X24" s="432" t="str">
        <f>IF($U$5="","",ประวัติ!BN20)</f>
        <v/>
      </c>
      <c r="Y24" s="416" t="str">
        <f>IF($Y$5="","",สุขศึกษา!BK20)</f>
        <v/>
      </c>
      <c r="Z24" s="416" t="str">
        <f>IF($Y$5="","",สุขศึกษา!BL20)</f>
        <v/>
      </c>
      <c r="AA24" s="416" t="str">
        <f>IF($Y$5="","",สุขศึกษา!BM20)</f>
        <v/>
      </c>
      <c r="AB24" s="432" t="str">
        <f>IF($Y$5="","",สุขศึกษา!BN20)</f>
        <v/>
      </c>
      <c r="AC24" s="416" t="str">
        <f>IF($AC$5="","",ศิลปะ!BK20)</f>
        <v/>
      </c>
      <c r="AD24" s="416" t="str">
        <f>IF($AC$5="","",ศิลปะ!BL20)</f>
        <v/>
      </c>
      <c r="AE24" s="416" t="str">
        <f>IF($AC$5="","",ศิลปะ!BM20)</f>
        <v/>
      </c>
      <c r="AF24" s="432" t="str">
        <f>IF($AC$5="","",ศิลปะ!BN20)</f>
        <v/>
      </c>
      <c r="AG24" s="416" t="str">
        <f>IF($AG$5="","",การงาน!BK20)</f>
        <v/>
      </c>
      <c r="AH24" s="416" t="str">
        <f>IF($AG$5="","",การงาน!BL20)</f>
        <v/>
      </c>
      <c r="AI24" s="416" t="str">
        <f>IF($AG$5="","",การงาน!BM20)</f>
        <v/>
      </c>
      <c r="AJ24" s="432" t="str">
        <f>IF($AG$5="","",การงาน!BN20)</f>
        <v/>
      </c>
      <c r="AK24" s="416" t="str">
        <f>IF($AK$5="","",Eพฐ!BK20)</f>
        <v/>
      </c>
      <c r="AL24" s="416" t="str">
        <f>IF($AK$5="","",Eพฐ!BL20)</f>
        <v/>
      </c>
      <c r="AM24" s="416" t="str">
        <f>IF($AK$5="","",Eพฐ!BM20)</f>
        <v/>
      </c>
      <c r="AN24" s="432" t="str">
        <f>IF($AK$5="","",Eพฐ!BN20)</f>
        <v/>
      </c>
      <c r="AO24" s="416" t="str">
        <f>IF($AO$5="","",พต.1!BK20)</f>
        <v/>
      </c>
      <c r="AP24" s="416" t="str">
        <f>IF($AO$5="","",พต.1!BL20)</f>
        <v/>
      </c>
      <c r="AQ24" s="416" t="str">
        <f>IF($AO$5="","",พต.1!BM20)</f>
        <v/>
      </c>
      <c r="AR24" s="432" t="str">
        <f>IF($AO$5="","",พต.1!BN20)</f>
        <v/>
      </c>
      <c r="AS24" s="416" t="str">
        <f>IF($AS$5="","",พต.2!BK20)</f>
        <v/>
      </c>
      <c r="AT24" s="416" t="str">
        <f>IF($AS$5="","",พต.2!BL20)</f>
        <v/>
      </c>
      <c r="AU24" s="416" t="str">
        <f>IF($AS$5="","",พต.2!BM20)</f>
        <v/>
      </c>
      <c r="AV24" s="432" t="str">
        <f>IF($AS$5="","",พต.2!BN20)</f>
        <v/>
      </c>
      <c r="AW24" s="416" t="str">
        <f>IF($AW$5="","",พต.3!BK20)</f>
        <v/>
      </c>
      <c r="AX24" s="416" t="str">
        <f>IF($AW$5="","",พต.3!BL20)</f>
        <v/>
      </c>
      <c r="AY24" s="416" t="str">
        <f>IF($AW$5="","",พต.3!BM20)</f>
        <v/>
      </c>
      <c r="AZ24" s="432" t="str">
        <f>IF($AW$5="","",พต.3!BN20)</f>
        <v/>
      </c>
      <c r="BA24" s="416" t="str">
        <f>IF($BA$5="","",พต.4!BK20)</f>
        <v/>
      </c>
      <c r="BB24" s="416" t="str">
        <f>IF($BA$5="","",พต.4!BL20)</f>
        <v/>
      </c>
      <c r="BC24" s="416" t="str">
        <f>IF($BA$5="","",พต.4!BM20)</f>
        <v/>
      </c>
      <c r="BD24" s="432" t="str">
        <f>IF($BA$5="","",พต.4!BN20)</f>
        <v/>
      </c>
      <c r="BE24" s="416" t="str">
        <f>IF($BE$5="","",พต.5!BK20)</f>
        <v/>
      </c>
      <c r="BF24" s="416" t="str">
        <f>IF($BE$5="","",พต.5!BL20)</f>
        <v/>
      </c>
      <c r="BG24" s="416" t="str">
        <f>IF($BE$5="","",พต.5!BM20)</f>
        <v/>
      </c>
      <c r="BH24" s="432" t="str">
        <f>IF($BE$5="","",พต.5!BN20)</f>
        <v/>
      </c>
      <c r="BI24" s="416"/>
      <c r="BJ24" s="416"/>
      <c r="BK24" s="416"/>
      <c r="BL24" s="416"/>
      <c r="BM24" s="25"/>
      <c r="BN24" s="412"/>
    </row>
    <row r="25" spans="2:66" s="65" customFormat="1" ht="17.100000000000001" customHeight="1">
      <c r="B25" s="412"/>
      <c r="C25" s="25"/>
      <c r="D25" s="415" t="str">
        <f>IF(ข้อมูลนร.2!D21="","",ข้อมูลนร.2!D21)</f>
        <v/>
      </c>
      <c r="E25" s="416" t="str">
        <f>IF($E$5="","",ไทย!BK21)</f>
        <v/>
      </c>
      <c r="F25" s="416" t="str">
        <f>IF($E$5="","",ไทย!BL21)</f>
        <v/>
      </c>
      <c r="G25" s="416" t="str">
        <f>IF($E$5="","",ไทย!BM21)</f>
        <v/>
      </c>
      <c r="H25" s="432" t="str">
        <f>IF($E$5="","",ไทย!BN21)</f>
        <v/>
      </c>
      <c r="I25" s="416" t="str">
        <f>IF($I$5="","",คณิต!BK21)</f>
        <v/>
      </c>
      <c r="J25" s="416" t="str">
        <f>IF($I$5="","",คณิต!BL21)</f>
        <v/>
      </c>
      <c r="K25" s="416" t="str">
        <f>IF($I$5="","",คณิต!BM21)</f>
        <v/>
      </c>
      <c r="L25" s="432" t="str">
        <f>IF($I$5="","",คณิต!BN21)</f>
        <v/>
      </c>
      <c r="M25" s="416" t="str">
        <f>IF($M$5="","",วิทย์!BK21)</f>
        <v/>
      </c>
      <c r="N25" s="416" t="str">
        <f>IF($M$5="","",วิทย์!BL21)</f>
        <v/>
      </c>
      <c r="O25" s="416" t="str">
        <f>IF($M$5="","",วิทย์!BM21)</f>
        <v/>
      </c>
      <c r="P25" s="432" t="str">
        <f>IF($M$5="","",วิทย์!BN21)</f>
        <v/>
      </c>
      <c r="Q25" s="416" t="str">
        <f>IF($Q$5="","",สังคม!BK21)</f>
        <v/>
      </c>
      <c r="R25" s="416" t="str">
        <f>IF($Q$5="","",สังคม!BL21)</f>
        <v/>
      </c>
      <c r="S25" s="416" t="str">
        <f>IF($Q$5="","",สังคม!BM21)</f>
        <v/>
      </c>
      <c r="T25" s="432" t="str">
        <f>IF($Q$5="","",สังคม!BN21)</f>
        <v/>
      </c>
      <c r="U25" s="416" t="str">
        <f>IF($U$5="","",ประวัติ!BK21)</f>
        <v/>
      </c>
      <c r="V25" s="416" t="str">
        <f>IF($U$5="","",ประวัติ!BL21)</f>
        <v/>
      </c>
      <c r="W25" s="416" t="str">
        <f>IF($U$5="","",ประวัติ!BM21)</f>
        <v/>
      </c>
      <c r="X25" s="432" t="str">
        <f>IF($U$5="","",ประวัติ!BN21)</f>
        <v/>
      </c>
      <c r="Y25" s="416" t="str">
        <f>IF($Y$5="","",สุขศึกษา!BK21)</f>
        <v/>
      </c>
      <c r="Z25" s="416" t="str">
        <f>IF($Y$5="","",สุขศึกษา!BL21)</f>
        <v/>
      </c>
      <c r="AA25" s="416" t="str">
        <f>IF($Y$5="","",สุขศึกษา!BM21)</f>
        <v/>
      </c>
      <c r="AB25" s="432" t="str">
        <f>IF($Y$5="","",สุขศึกษา!BN21)</f>
        <v/>
      </c>
      <c r="AC25" s="416" t="str">
        <f>IF($AC$5="","",ศิลปะ!BK21)</f>
        <v/>
      </c>
      <c r="AD25" s="416" t="str">
        <f>IF($AC$5="","",ศิลปะ!BL21)</f>
        <v/>
      </c>
      <c r="AE25" s="416" t="str">
        <f>IF($AC$5="","",ศิลปะ!BM21)</f>
        <v/>
      </c>
      <c r="AF25" s="432" t="str">
        <f>IF($AC$5="","",ศิลปะ!BN21)</f>
        <v/>
      </c>
      <c r="AG25" s="416" t="str">
        <f>IF($AG$5="","",การงาน!BK21)</f>
        <v/>
      </c>
      <c r="AH25" s="416" t="str">
        <f>IF($AG$5="","",การงาน!BL21)</f>
        <v/>
      </c>
      <c r="AI25" s="416" t="str">
        <f>IF($AG$5="","",การงาน!BM21)</f>
        <v/>
      </c>
      <c r="AJ25" s="432" t="str">
        <f>IF($AG$5="","",การงาน!BN21)</f>
        <v/>
      </c>
      <c r="AK25" s="416" t="str">
        <f>IF($AK$5="","",Eพฐ!BK21)</f>
        <v/>
      </c>
      <c r="AL25" s="416" t="str">
        <f>IF($AK$5="","",Eพฐ!BL21)</f>
        <v/>
      </c>
      <c r="AM25" s="416" t="str">
        <f>IF($AK$5="","",Eพฐ!BM21)</f>
        <v/>
      </c>
      <c r="AN25" s="432" t="str">
        <f>IF($AK$5="","",Eพฐ!BN21)</f>
        <v/>
      </c>
      <c r="AO25" s="416" t="str">
        <f>IF($AO$5="","",พต.1!BK21)</f>
        <v/>
      </c>
      <c r="AP25" s="416" t="str">
        <f>IF($AO$5="","",พต.1!BL21)</f>
        <v/>
      </c>
      <c r="AQ25" s="416" t="str">
        <f>IF($AO$5="","",พต.1!BM21)</f>
        <v/>
      </c>
      <c r="AR25" s="432" t="str">
        <f>IF($AO$5="","",พต.1!BN21)</f>
        <v/>
      </c>
      <c r="AS25" s="416" t="str">
        <f>IF($AS$5="","",พต.2!BK21)</f>
        <v/>
      </c>
      <c r="AT25" s="416" t="str">
        <f>IF($AS$5="","",พต.2!BL21)</f>
        <v/>
      </c>
      <c r="AU25" s="416" t="str">
        <f>IF($AS$5="","",พต.2!BM21)</f>
        <v/>
      </c>
      <c r="AV25" s="432" t="str">
        <f>IF($AS$5="","",พต.2!BN21)</f>
        <v/>
      </c>
      <c r="AW25" s="416" t="str">
        <f>IF($AW$5="","",พต.3!BK21)</f>
        <v/>
      </c>
      <c r="AX25" s="416" t="str">
        <f>IF($AW$5="","",พต.3!BL21)</f>
        <v/>
      </c>
      <c r="AY25" s="416" t="str">
        <f>IF($AW$5="","",พต.3!BM21)</f>
        <v/>
      </c>
      <c r="AZ25" s="432" t="str">
        <f>IF($AW$5="","",พต.3!BN21)</f>
        <v/>
      </c>
      <c r="BA25" s="416" t="str">
        <f>IF($BA$5="","",พต.4!BK21)</f>
        <v/>
      </c>
      <c r="BB25" s="416" t="str">
        <f>IF($BA$5="","",พต.4!BL21)</f>
        <v/>
      </c>
      <c r="BC25" s="416" t="str">
        <f>IF($BA$5="","",พต.4!BM21)</f>
        <v/>
      </c>
      <c r="BD25" s="432" t="str">
        <f>IF($BA$5="","",พต.4!BN21)</f>
        <v/>
      </c>
      <c r="BE25" s="416" t="str">
        <f>IF($BE$5="","",พต.5!BK21)</f>
        <v/>
      </c>
      <c r="BF25" s="416" t="str">
        <f>IF($BE$5="","",พต.5!BL21)</f>
        <v/>
      </c>
      <c r="BG25" s="416" t="str">
        <f>IF($BE$5="","",พต.5!BM21)</f>
        <v/>
      </c>
      <c r="BH25" s="432" t="str">
        <f>IF($BE$5="","",พต.5!BN21)</f>
        <v/>
      </c>
      <c r="BI25" s="416"/>
      <c r="BJ25" s="416"/>
      <c r="BK25" s="416"/>
      <c r="BL25" s="416"/>
      <c r="BM25" s="25"/>
      <c r="BN25" s="412"/>
    </row>
    <row r="26" spans="2:66" s="65" customFormat="1" ht="17.100000000000001" customHeight="1">
      <c r="B26" s="412"/>
      <c r="C26" s="25"/>
      <c r="D26" s="415" t="str">
        <f>IF(ข้อมูลนร.2!D22="","",ข้อมูลนร.2!D22)</f>
        <v/>
      </c>
      <c r="E26" s="416" t="str">
        <f>IF($E$5="","",ไทย!BK22)</f>
        <v/>
      </c>
      <c r="F26" s="416" t="str">
        <f>IF($E$5="","",ไทย!BL22)</f>
        <v/>
      </c>
      <c r="G26" s="416" t="str">
        <f>IF($E$5="","",ไทย!BM22)</f>
        <v/>
      </c>
      <c r="H26" s="432" t="str">
        <f>IF($E$5="","",ไทย!BN22)</f>
        <v/>
      </c>
      <c r="I26" s="416" t="str">
        <f>IF($I$5="","",คณิต!BK22)</f>
        <v/>
      </c>
      <c r="J26" s="416" t="str">
        <f>IF($I$5="","",คณิต!BL22)</f>
        <v/>
      </c>
      <c r="K26" s="416" t="str">
        <f>IF($I$5="","",คณิต!BM22)</f>
        <v/>
      </c>
      <c r="L26" s="432" t="str">
        <f>IF($I$5="","",คณิต!BN22)</f>
        <v/>
      </c>
      <c r="M26" s="416" t="str">
        <f>IF($M$5="","",วิทย์!BK22)</f>
        <v/>
      </c>
      <c r="N26" s="416" t="str">
        <f>IF($M$5="","",วิทย์!BL22)</f>
        <v/>
      </c>
      <c r="O26" s="416" t="str">
        <f>IF($M$5="","",วิทย์!BM22)</f>
        <v/>
      </c>
      <c r="P26" s="432" t="str">
        <f>IF($M$5="","",วิทย์!BN22)</f>
        <v/>
      </c>
      <c r="Q26" s="416" t="str">
        <f>IF($Q$5="","",สังคม!BK22)</f>
        <v/>
      </c>
      <c r="R26" s="416" t="str">
        <f>IF($Q$5="","",สังคม!BL22)</f>
        <v/>
      </c>
      <c r="S26" s="416" t="str">
        <f>IF($Q$5="","",สังคม!BM22)</f>
        <v/>
      </c>
      <c r="T26" s="432" t="str">
        <f>IF($Q$5="","",สังคม!BN22)</f>
        <v/>
      </c>
      <c r="U26" s="416" t="str">
        <f>IF($U$5="","",ประวัติ!BK22)</f>
        <v/>
      </c>
      <c r="V26" s="416" t="str">
        <f>IF($U$5="","",ประวัติ!BL22)</f>
        <v/>
      </c>
      <c r="W26" s="416" t="str">
        <f>IF($U$5="","",ประวัติ!BM22)</f>
        <v/>
      </c>
      <c r="X26" s="432" t="str">
        <f>IF($U$5="","",ประวัติ!BN22)</f>
        <v/>
      </c>
      <c r="Y26" s="416" t="str">
        <f>IF($Y$5="","",สุขศึกษา!BK22)</f>
        <v/>
      </c>
      <c r="Z26" s="416" t="str">
        <f>IF($Y$5="","",สุขศึกษา!BL22)</f>
        <v/>
      </c>
      <c r="AA26" s="416" t="str">
        <f>IF($Y$5="","",สุขศึกษา!BM22)</f>
        <v/>
      </c>
      <c r="AB26" s="432" t="str">
        <f>IF($Y$5="","",สุขศึกษา!BN22)</f>
        <v/>
      </c>
      <c r="AC26" s="416" t="str">
        <f>IF($AC$5="","",ศิลปะ!BK22)</f>
        <v/>
      </c>
      <c r="AD26" s="416" t="str">
        <f>IF($AC$5="","",ศิลปะ!BL22)</f>
        <v/>
      </c>
      <c r="AE26" s="416" t="str">
        <f>IF($AC$5="","",ศิลปะ!BM22)</f>
        <v/>
      </c>
      <c r="AF26" s="432" t="str">
        <f>IF($AC$5="","",ศิลปะ!BN22)</f>
        <v/>
      </c>
      <c r="AG26" s="416" t="str">
        <f>IF($AG$5="","",การงาน!BK22)</f>
        <v/>
      </c>
      <c r="AH26" s="416" t="str">
        <f>IF($AG$5="","",การงาน!BL22)</f>
        <v/>
      </c>
      <c r="AI26" s="416" t="str">
        <f>IF($AG$5="","",การงาน!BM22)</f>
        <v/>
      </c>
      <c r="AJ26" s="432" t="str">
        <f>IF($AG$5="","",การงาน!BN22)</f>
        <v/>
      </c>
      <c r="AK26" s="416" t="str">
        <f>IF($AK$5="","",Eพฐ!BK22)</f>
        <v/>
      </c>
      <c r="AL26" s="416" t="str">
        <f>IF($AK$5="","",Eพฐ!BL22)</f>
        <v/>
      </c>
      <c r="AM26" s="416" t="str">
        <f>IF($AK$5="","",Eพฐ!BM22)</f>
        <v/>
      </c>
      <c r="AN26" s="432" t="str">
        <f>IF($AK$5="","",Eพฐ!BN22)</f>
        <v/>
      </c>
      <c r="AO26" s="416" t="str">
        <f>IF($AO$5="","",พต.1!BK22)</f>
        <v/>
      </c>
      <c r="AP26" s="416" t="str">
        <f>IF($AO$5="","",พต.1!BL22)</f>
        <v/>
      </c>
      <c r="AQ26" s="416" t="str">
        <f>IF($AO$5="","",พต.1!BM22)</f>
        <v/>
      </c>
      <c r="AR26" s="432" t="str">
        <f>IF($AO$5="","",พต.1!BN22)</f>
        <v/>
      </c>
      <c r="AS26" s="416" t="str">
        <f>IF($AS$5="","",พต.2!BK22)</f>
        <v/>
      </c>
      <c r="AT26" s="416" t="str">
        <f>IF($AS$5="","",พต.2!BL22)</f>
        <v/>
      </c>
      <c r="AU26" s="416" t="str">
        <f>IF($AS$5="","",พต.2!BM22)</f>
        <v/>
      </c>
      <c r="AV26" s="432" t="str">
        <f>IF($AS$5="","",พต.2!BN22)</f>
        <v/>
      </c>
      <c r="AW26" s="416" t="str">
        <f>IF($AW$5="","",พต.3!BK22)</f>
        <v/>
      </c>
      <c r="AX26" s="416" t="str">
        <f>IF($AW$5="","",พต.3!BL22)</f>
        <v/>
      </c>
      <c r="AY26" s="416" t="str">
        <f>IF($AW$5="","",พต.3!BM22)</f>
        <v/>
      </c>
      <c r="AZ26" s="432" t="str">
        <f>IF($AW$5="","",พต.3!BN22)</f>
        <v/>
      </c>
      <c r="BA26" s="416" t="str">
        <f>IF($BA$5="","",พต.4!BK22)</f>
        <v/>
      </c>
      <c r="BB26" s="416" t="str">
        <f>IF($BA$5="","",พต.4!BL22)</f>
        <v/>
      </c>
      <c r="BC26" s="416" t="str">
        <f>IF($BA$5="","",พต.4!BM22)</f>
        <v/>
      </c>
      <c r="BD26" s="432" t="str">
        <f>IF($BA$5="","",พต.4!BN22)</f>
        <v/>
      </c>
      <c r="BE26" s="416" t="str">
        <f>IF($BE$5="","",พต.5!BK22)</f>
        <v/>
      </c>
      <c r="BF26" s="416" t="str">
        <f>IF($BE$5="","",พต.5!BL22)</f>
        <v/>
      </c>
      <c r="BG26" s="416" t="str">
        <f>IF($BE$5="","",พต.5!BM22)</f>
        <v/>
      </c>
      <c r="BH26" s="432" t="str">
        <f>IF($BE$5="","",พต.5!BN22)</f>
        <v/>
      </c>
      <c r="BI26" s="416"/>
      <c r="BJ26" s="416"/>
      <c r="BK26" s="416"/>
      <c r="BL26" s="416"/>
      <c r="BM26" s="25"/>
      <c r="BN26" s="412"/>
    </row>
    <row r="27" spans="2:66" s="65" customFormat="1" ht="17.100000000000001" customHeight="1">
      <c r="B27" s="412"/>
      <c r="C27" s="25"/>
      <c r="D27" s="415" t="str">
        <f>IF(ข้อมูลนร.2!D23="","",ข้อมูลนร.2!D23)</f>
        <v/>
      </c>
      <c r="E27" s="416" t="str">
        <f>IF($E$5="","",ไทย!BK23)</f>
        <v/>
      </c>
      <c r="F27" s="416" t="str">
        <f>IF($E$5="","",ไทย!BL23)</f>
        <v/>
      </c>
      <c r="G27" s="416" t="str">
        <f>IF($E$5="","",ไทย!BM23)</f>
        <v/>
      </c>
      <c r="H27" s="432" t="str">
        <f>IF($E$5="","",ไทย!BN23)</f>
        <v/>
      </c>
      <c r="I27" s="416" t="str">
        <f>IF($I$5="","",คณิต!BK23)</f>
        <v/>
      </c>
      <c r="J27" s="416" t="str">
        <f>IF($I$5="","",คณิต!BL23)</f>
        <v/>
      </c>
      <c r="K27" s="416" t="str">
        <f>IF($I$5="","",คณิต!BM23)</f>
        <v/>
      </c>
      <c r="L27" s="432" t="str">
        <f>IF($I$5="","",คณิต!BN23)</f>
        <v/>
      </c>
      <c r="M27" s="416" t="str">
        <f>IF($M$5="","",วิทย์!BK23)</f>
        <v/>
      </c>
      <c r="N27" s="416" t="str">
        <f>IF($M$5="","",วิทย์!BL23)</f>
        <v/>
      </c>
      <c r="O27" s="416" t="str">
        <f>IF($M$5="","",วิทย์!BM23)</f>
        <v/>
      </c>
      <c r="P27" s="432" t="str">
        <f>IF($M$5="","",วิทย์!BN23)</f>
        <v/>
      </c>
      <c r="Q27" s="416" t="str">
        <f>IF($Q$5="","",สังคม!BK23)</f>
        <v/>
      </c>
      <c r="R27" s="416" t="str">
        <f>IF($Q$5="","",สังคม!BL23)</f>
        <v/>
      </c>
      <c r="S27" s="416" t="str">
        <f>IF($Q$5="","",สังคม!BM23)</f>
        <v/>
      </c>
      <c r="T27" s="432" t="str">
        <f>IF($Q$5="","",สังคม!BN23)</f>
        <v/>
      </c>
      <c r="U27" s="416" t="str">
        <f>IF($U$5="","",ประวัติ!BK23)</f>
        <v/>
      </c>
      <c r="V27" s="416" t="str">
        <f>IF($U$5="","",ประวัติ!BL23)</f>
        <v/>
      </c>
      <c r="W27" s="416" t="str">
        <f>IF($U$5="","",ประวัติ!BM23)</f>
        <v/>
      </c>
      <c r="X27" s="432" t="str">
        <f>IF($U$5="","",ประวัติ!BN23)</f>
        <v/>
      </c>
      <c r="Y27" s="416" t="str">
        <f>IF($Y$5="","",สุขศึกษา!BK23)</f>
        <v/>
      </c>
      <c r="Z27" s="416" t="str">
        <f>IF($Y$5="","",สุขศึกษา!BL23)</f>
        <v/>
      </c>
      <c r="AA27" s="416" t="str">
        <f>IF($Y$5="","",สุขศึกษา!BM23)</f>
        <v/>
      </c>
      <c r="AB27" s="432" t="str">
        <f>IF($Y$5="","",สุขศึกษา!BN23)</f>
        <v/>
      </c>
      <c r="AC27" s="416" t="str">
        <f>IF($AC$5="","",ศิลปะ!BK23)</f>
        <v/>
      </c>
      <c r="AD27" s="416" t="str">
        <f>IF($AC$5="","",ศิลปะ!BL23)</f>
        <v/>
      </c>
      <c r="AE27" s="416" t="str">
        <f>IF($AC$5="","",ศิลปะ!BM23)</f>
        <v/>
      </c>
      <c r="AF27" s="432" t="str">
        <f>IF($AC$5="","",ศิลปะ!BN23)</f>
        <v/>
      </c>
      <c r="AG27" s="416" t="str">
        <f>IF($AG$5="","",การงาน!BK23)</f>
        <v/>
      </c>
      <c r="AH27" s="416" t="str">
        <f>IF($AG$5="","",การงาน!BL23)</f>
        <v/>
      </c>
      <c r="AI27" s="416" t="str">
        <f>IF($AG$5="","",การงาน!BM23)</f>
        <v/>
      </c>
      <c r="AJ27" s="432" t="str">
        <f>IF($AG$5="","",การงาน!BN23)</f>
        <v/>
      </c>
      <c r="AK27" s="416" t="str">
        <f>IF($AK$5="","",Eพฐ!BK23)</f>
        <v/>
      </c>
      <c r="AL27" s="416" t="str">
        <f>IF($AK$5="","",Eพฐ!BL23)</f>
        <v/>
      </c>
      <c r="AM27" s="416" t="str">
        <f>IF($AK$5="","",Eพฐ!BM23)</f>
        <v/>
      </c>
      <c r="AN27" s="432" t="str">
        <f>IF($AK$5="","",Eพฐ!BN23)</f>
        <v/>
      </c>
      <c r="AO27" s="416" t="str">
        <f>IF($AO$5="","",พต.1!BK23)</f>
        <v/>
      </c>
      <c r="AP27" s="416" t="str">
        <f>IF($AO$5="","",พต.1!BL23)</f>
        <v/>
      </c>
      <c r="AQ27" s="416" t="str">
        <f>IF($AO$5="","",พต.1!BM23)</f>
        <v/>
      </c>
      <c r="AR27" s="432" t="str">
        <f>IF($AO$5="","",พต.1!BN23)</f>
        <v/>
      </c>
      <c r="AS27" s="416" t="str">
        <f>IF($AS$5="","",พต.2!BK23)</f>
        <v/>
      </c>
      <c r="AT27" s="416" t="str">
        <f>IF($AS$5="","",พต.2!BL23)</f>
        <v/>
      </c>
      <c r="AU27" s="416" t="str">
        <f>IF($AS$5="","",พต.2!BM23)</f>
        <v/>
      </c>
      <c r="AV27" s="432" t="str">
        <f>IF($AS$5="","",พต.2!BN23)</f>
        <v/>
      </c>
      <c r="AW27" s="416" t="str">
        <f>IF($AW$5="","",พต.3!BK23)</f>
        <v/>
      </c>
      <c r="AX27" s="416" t="str">
        <f>IF($AW$5="","",พต.3!BL23)</f>
        <v/>
      </c>
      <c r="AY27" s="416" t="str">
        <f>IF($AW$5="","",พต.3!BM23)</f>
        <v/>
      </c>
      <c r="AZ27" s="432" t="str">
        <f>IF($AW$5="","",พต.3!BN23)</f>
        <v/>
      </c>
      <c r="BA27" s="416" t="str">
        <f>IF($BA$5="","",พต.4!BK23)</f>
        <v/>
      </c>
      <c r="BB27" s="416" t="str">
        <f>IF($BA$5="","",พต.4!BL23)</f>
        <v/>
      </c>
      <c r="BC27" s="416" t="str">
        <f>IF($BA$5="","",พต.4!BM23)</f>
        <v/>
      </c>
      <c r="BD27" s="432" t="str">
        <f>IF($BA$5="","",พต.4!BN23)</f>
        <v/>
      </c>
      <c r="BE27" s="416" t="str">
        <f>IF($BE$5="","",พต.5!BK23)</f>
        <v/>
      </c>
      <c r="BF27" s="416" t="str">
        <f>IF($BE$5="","",พต.5!BL23)</f>
        <v/>
      </c>
      <c r="BG27" s="416" t="str">
        <f>IF($BE$5="","",พต.5!BM23)</f>
        <v/>
      </c>
      <c r="BH27" s="432" t="str">
        <f>IF($BE$5="","",พต.5!BN23)</f>
        <v/>
      </c>
      <c r="BI27" s="416"/>
      <c r="BJ27" s="416"/>
      <c r="BK27" s="416"/>
      <c r="BL27" s="416"/>
      <c r="BM27" s="25"/>
      <c r="BN27" s="412"/>
    </row>
    <row r="28" spans="2:66" s="65" customFormat="1" ht="17.100000000000001" customHeight="1">
      <c r="B28" s="412"/>
      <c r="C28" s="25"/>
      <c r="D28" s="415" t="str">
        <f>IF(ข้อมูลนร.2!D24="","",ข้อมูลนร.2!D24)</f>
        <v/>
      </c>
      <c r="E28" s="416" t="str">
        <f>IF($E$5="","",ไทย!BK24)</f>
        <v/>
      </c>
      <c r="F28" s="416" t="str">
        <f>IF($E$5="","",ไทย!BL24)</f>
        <v/>
      </c>
      <c r="G28" s="416" t="str">
        <f>IF($E$5="","",ไทย!BM24)</f>
        <v/>
      </c>
      <c r="H28" s="432" t="str">
        <f>IF($E$5="","",ไทย!BN24)</f>
        <v/>
      </c>
      <c r="I28" s="416" t="str">
        <f>IF($I$5="","",คณิต!BK24)</f>
        <v/>
      </c>
      <c r="J28" s="416" t="str">
        <f>IF($I$5="","",คณิต!BL24)</f>
        <v/>
      </c>
      <c r="K28" s="416" t="str">
        <f>IF($I$5="","",คณิต!BM24)</f>
        <v/>
      </c>
      <c r="L28" s="432" t="str">
        <f>IF($I$5="","",คณิต!BN24)</f>
        <v/>
      </c>
      <c r="M28" s="416" t="str">
        <f>IF($M$5="","",วิทย์!BK24)</f>
        <v/>
      </c>
      <c r="N28" s="416" t="str">
        <f>IF($M$5="","",วิทย์!BL24)</f>
        <v/>
      </c>
      <c r="O28" s="416" t="str">
        <f>IF($M$5="","",วิทย์!BM24)</f>
        <v/>
      </c>
      <c r="P28" s="432" t="str">
        <f>IF($M$5="","",วิทย์!BN24)</f>
        <v/>
      </c>
      <c r="Q28" s="416" t="str">
        <f>IF($Q$5="","",สังคม!BK24)</f>
        <v/>
      </c>
      <c r="R28" s="416" t="str">
        <f>IF($Q$5="","",สังคม!BL24)</f>
        <v/>
      </c>
      <c r="S28" s="416" t="str">
        <f>IF($Q$5="","",สังคม!BM24)</f>
        <v/>
      </c>
      <c r="T28" s="432" t="str">
        <f>IF($Q$5="","",สังคม!BN24)</f>
        <v/>
      </c>
      <c r="U28" s="416" t="str">
        <f>IF($U$5="","",ประวัติ!BK24)</f>
        <v/>
      </c>
      <c r="V28" s="416" t="str">
        <f>IF($U$5="","",ประวัติ!BL24)</f>
        <v/>
      </c>
      <c r="W28" s="416" t="str">
        <f>IF($U$5="","",ประวัติ!BM24)</f>
        <v/>
      </c>
      <c r="X28" s="432" t="str">
        <f>IF($U$5="","",ประวัติ!BN24)</f>
        <v/>
      </c>
      <c r="Y28" s="416" t="str">
        <f>IF($Y$5="","",สุขศึกษา!BK24)</f>
        <v/>
      </c>
      <c r="Z28" s="416" t="str">
        <f>IF($Y$5="","",สุขศึกษา!BL24)</f>
        <v/>
      </c>
      <c r="AA28" s="416" t="str">
        <f>IF($Y$5="","",สุขศึกษา!BM24)</f>
        <v/>
      </c>
      <c r="AB28" s="432" t="str">
        <f>IF($Y$5="","",สุขศึกษา!BN24)</f>
        <v/>
      </c>
      <c r="AC28" s="416" t="str">
        <f>IF($AC$5="","",ศิลปะ!BK24)</f>
        <v/>
      </c>
      <c r="AD28" s="416" t="str">
        <f>IF($AC$5="","",ศิลปะ!BL24)</f>
        <v/>
      </c>
      <c r="AE28" s="416" t="str">
        <f>IF($AC$5="","",ศิลปะ!BM24)</f>
        <v/>
      </c>
      <c r="AF28" s="432" t="str">
        <f>IF($AC$5="","",ศิลปะ!BN24)</f>
        <v/>
      </c>
      <c r="AG28" s="416" t="str">
        <f>IF($AG$5="","",การงาน!BK24)</f>
        <v/>
      </c>
      <c r="AH28" s="416" t="str">
        <f>IF($AG$5="","",การงาน!BL24)</f>
        <v/>
      </c>
      <c r="AI28" s="416" t="str">
        <f>IF($AG$5="","",การงาน!BM24)</f>
        <v/>
      </c>
      <c r="AJ28" s="432" t="str">
        <f>IF($AG$5="","",การงาน!BN24)</f>
        <v/>
      </c>
      <c r="AK28" s="416" t="str">
        <f>IF($AK$5="","",Eพฐ!BK24)</f>
        <v/>
      </c>
      <c r="AL28" s="416" t="str">
        <f>IF($AK$5="","",Eพฐ!BL24)</f>
        <v/>
      </c>
      <c r="AM28" s="416" t="str">
        <f>IF($AK$5="","",Eพฐ!BM24)</f>
        <v/>
      </c>
      <c r="AN28" s="432" t="str">
        <f>IF($AK$5="","",Eพฐ!BN24)</f>
        <v/>
      </c>
      <c r="AO28" s="416" t="str">
        <f>IF($AO$5="","",พต.1!BK24)</f>
        <v/>
      </c>
      <c r="AP28" s="416" t="str">
        <f>IF($AO$5="","",พต.1!BL24)</f>
        <v/>
      </c>
      <c r="AQ28" s="416" t="str">
        <f>IF($AO$5="","",พต.1!BM24)</f>
        <v/>
      </c>
      <c r="AR28" s="432" t="str">
        <f>IF($AO$5="","",พต.1!BN24)</f>
        <v/>
      </c>
      <c r="AS28" s="416" t="str">
        <f>IF($AS$5="","",พต.2!BK24)</f>
        <v/>
      </c>
      <c r="AT28" s="416" t="str">
        <f>IF($AS$5="","",พต.2!BL24)</f>
        <v/>
      </c>
      <c r="AU28" s="416" t="str">
        <f>IF($AS$5="","",พต.2!BM24)</f>
        <v/>
      </c>
      <c r="AV28" s="432" t="str">
        <f>IF($AS$5="","",พต.2!BN24)</f>
        <v/>
      </c>
      <c r="AW28" s="416" t="str">
        <f>IF($AW$5="","",พต.3!BK24)</f>
        <v/>
      </c>
      <c r="AX28" s="416" t="str">
        <f>IF($AW$5="","",พต.3!BL24)</f>
        <v/>
      </c>
      <c r="AY28" s="416" t="str">
        <f>IF($AW$5="","",พต.3!BM24)</f>
        <v/>
      </c>
      <c r="AZ28" s="432" t="str">
        <f>IF($AW$5="","",พต.3!BN24)</f>
        <v/>
      </c>
      <c r="BA28" s="416" t="str">
        <f>IF($BA$5="","",พต.4!BK24)</f>
        <v/>
      </c>
      <c r="BB28" s="416" t="str">
        <f>IF($BA$5="","",พต.4!BL24)</f>
        <v/>
      </c>
      <c r="BC28" s="416" t="str">
        <f>IF($BA$5="","",พต.4!BM24)</f>
        <v/>
      </c>
      <c r="BD28" s="432" t="str">
        <f>IF($BA$5="","",พต.4!BN24)</f>
        <v/>
      </c>
      <c r="BE28" s="416" t="str">
        <f>IF($BE$5="","",พต.5!BK24)</f>
        <v/>
      </c>
      <c r="BF28" s="416" t="str">
        <f>IF($BE$5="","",พต.5!BL24)</f>
        <v/>
      </c>
      <c r="BG28" s="416" t="str">
        <f>IF($BE$5="","",พต.5!BM24)</f>
        <v/>
      </c>
      <c r="BH28" s="432" t="str">
        <f>IF($BE$5="","",พต.5!BN24)</f>
        <v/>
      </c>
      <c r="BI28" s="416"/>
      <c r="BJ28" s="416"/>
      <c r="BK28" s="416"/>
      <c r="BL28" s="416"/>
      <c r="BM28" s="25"/>
      <c r="BN28" s="412"/>
    </row>
    <row r="29" spans="2:66" s="65" customFormat="1" ht="17.100000000000001" customHeight="1">
      <c r="B29" s="412"/>
      <c r="C29" s="25"/>
      <c r="D29" s="415" t="str">
        <f>IF(ข้อมูลนร.2!D25="","",ข้อมูลนร.2!D25)</f>
        <v/>
      </c>
      <c r="E29" s="416" t="str">
        <f>IF($E$5="","",ไทย!BK25)</f>
        <v/>
      </c>
      <c r="F29" s="416" t="str">
        <f>IF($E$5="","",ไทย!BL25)</f>
        <v/>
      </c>
      <c r="G29" s="416" t="str">
        <f>IF($E$5="","",ไทย!BM25)</f>
        <v/>
      </c>
      <c r="H29" s="432" t="str">
        <f>IF($E$5="","",ไทย!BN25)</f>
        <v/>
      </c>
      <c r="I29" s="416" t="str">
        <f>IF($I$5="","",คณิต!BK25)</f>
        <v/>
      </c>
      <c r="J29" s="416" t="str">
        <f>IF($I$5="","",คณิต!BL25)</f>
        <v/>
      </c>
      <c r="K29" s="416" t="str">
        <f>IF($I$5="","",คณิต!BM25)</f>
        <v/>
      </c>
      <c r="L29" s="432" t="str">
        <f>IF($I$5="","",คณิต!BN25)</f>
        <v/>
      </c>
      <c r="M29" s="416" t="str">
        <f>IF($M$5="","",วิทย์!BK25)</f>
        <v/>
      </c>
      <c r="N29" s="416" t="str">
        <f>IF($M$5="","",วิทย์!BL25)</f>
        <v/>
      </c>
      <c r="O29" s="416" t="str">
        <f>IF($M$5="","",วิทย์!BM25)</f>
        <v/>
      </c>
      <c r="P29" s="432" t="str">
        <f>IF($M$5="","",วิทย์!BN25)</f>
        <v/>
      </c>
      <c r="Q29" s="416" t="str">
        <f>IF($Q$5="","",สังคม!BK25)</f>
        <v/>
      </c>
      <c r="R29" s="416" t="str">
        <f>IF($Q$5="","",สังคม!BL25)</f>
        <v/>
      </c>
      <c r="S29" s="416" t="str">
        <f>IF($Q$5="","",สังคม!BM25)</f>
        <v/>
      </c>
      <c r="T29" s="432" t="str">
        <f>IF($Q$5="","",สังคม!BN25)</f>
        <v/>
      </c>
      <c r="U29" s="416" t="str">
        <f>IF($U$5="","",ประวัติ!BK25)</f>
        <v/>
      </c>
      <c r="V29" s="416" t="str">
        <f>IF($U$5="","",ประวัติ!BL25)</f>
        <v/>
      </c>
      <c r="W29" s="416" t="str">
        <f>IF($U$5="","",ประวัติ!BM25)</f>
        <v/>
      </c>
      <c r="X29" s="432" t="str">
        <f>IF($U$5="","",ประวัติ!BN25)</f>
        <v/>
      </c>
      <c r="Y29" s="416" t="str">
        <f>IF($Y$5="","",สุขศึกษา!BK25)</f>
        <v/>
      </c>
      <c r="Z29" s="416" t="str">
        <f>IF($Y$5="","",สุขศึกษา!BL25)</f>
        <v/>
      </c>
      <c r="AA29" s="416" t="str">
        <f>IF($Y$5="","",สุขศึกษา!BM25)</f>
        <v/>
      </c>
      <c r="AB29" s="432" t="str">
        <f>IF($Y$5="","",สุขศึกษา!BN25)</f>
        <v/>
      </c>
      <c r="AC29" s="416" t="str">
        <f>IF($AC$5="","",ศิลปะ!BK25)</f>
        <v/>
      </c>
      <c r="AD29" s="416" t="str">
        <f>IF($AC$5="","",ศิลปะ!BL25)</f>
        <v/>
      </c>
      <c r="AE29" s="416" t="str">
        <f>IF($AC$5="","",ศิลปะ!BM25)</f>
        <v/>
      </c>
      <c r="AF29" s="432" t="str">
        <f>IF($AC$5="","",ศิลปะ!BN25)</f>
        <v/>
      </c>
      <c r="AG29" s="416" t="str">
        <f>IF($AG$5="","",การงาน!BK25)</f>
        <v/>
      </c>
      <c r="AH29" s="416" t="str">
        <f>IF($AG$5="","",การงาน!BL25)</f>
        <v/>
      </c>
      <c r="AI29" s="416" t="str">
        <f>IF($AG$5="","",การงาน!BM25)</f>
        <v/>
      </c>
      <c r="AJ29" s="432" t="str">
        <f>IF($AG$5="","",การงาน!BN25)</f>
        <v/>
      </c>
      <c r="AK29" s="416" t="str">
        <f>IF($AK$5="","",Eพฐ!BK25)</f>
        <v/>
      </c>
      <c r="AL29" s="416" t="str">
        <f>IF($AK$5="","",Eพฐ!BL25)</f>
        <v/>
      </c>
      <c r="AM29" s="416" t="str">
        <f>IF($AK$5="","",Eพฐ!BM25)</f>
        <v/>
      </c>
      <c r="AN29" s="432" t="str">
        <f>IF($AK$5="","",Eพฐ!BN25)</f>
        <v/>
      </c>
      <c r="AO29" s="416" t="str">
        <f>IF($AO$5="","",พต.1!BK25)</f>
        <v/>
      </c>
      <c r="AP29" s="416" t="str">
        <f>IF($AO$5="","",พต.1!BL25)</f>
        <v/>
      </c>
      <c r="AQ29" s="416" t="str">
        <f>IF($AO$5="","",พต.1!BM25)</f>
        <v/>
      </c>
      <c r="AR29" s="432" t="str">
        <f>IF($AO$5="","",พต.1!BN25)</f>
        <v/>
      </c>
      <c r="AS29" s="416" t="str">
        <f>IF($AS$5="","",พต.2!BK25)</f>
        <v/>
      </c>
      <c r="AT29" s="416" t="str">
        <f>IF($AS$5="","",พต.2!BL25)</f>
        <v/>
      </c>
      <c r="AU29" s="416" t="str">
        <f>IF($AS$5="","",พต.2!BM25)</f>
        <v/>
      </c>
      <c r="AV29" s="432" t="str">
        <f>IF($AS$5="","",พต.2!BN25)</f>
        <v/>
      </c>
      <c r="AW29" s="416" t="str">
        <f>IF($AW$5="","",พต.3!BK25)</f>
        <v/>
      </c>
      <c r="AX29" s="416" t="str">
        <f>IF($AW$5="","",พต.3!BL25)</f>
        <v/>
      </c>
      <c r="AY29" s="416" t="str">
        <f>IF($AW$5="","",พต.3!BM25)</f>
        <v/>
      </c>
      <c r="AZ29" s="432" t="str">
        <f>IF($AW$5="","",พต.3!BN25)</f>
        <v/>
      </c>
      <c r="BA29" s="416" t="str">
        <f>IF($BA$5="","",พต.4!BK25)</f>
        <v/>
      </c>
      <c r="BB29" s="416" t="str">
        <f>IF($BA$5="","",พต.4!BL25)</f>
        <v/>
      </c>
      <c r="BC29" s="416" t="str">
        <f>IF($BA$5="","",พต.4!BM25)</f>
        <v/>
      </c>
      <c r="BD29" s="432" t="str">
        <f>IF($BA$5="","",พต.4!BN25)</f>
        <v/>
      </c>
      <c r="BE29" s="416" t="str">
        <f>IF($BE$5="","",พต.5!BK25)</f>
        <v/>
      </c>
      <c r="BF29" s="416" t="str">
        <f>IF($BE$5="","",พต.5!BL25)</f>
        <v/>
      </c>
      <c r="BG29" s="416" t="str">
        <f>IF($BE$5="","",พต.5!BM25)</f>
        <v/>
      </c>
      <c r="BH29" s="432" t="str">
        <f>IF($BE$5="","",พต.5!BN25)</f>
        <v/>
      </c>
      <c r="BI29" s="416"/>
      <c r="BJ29" s="416"/>
      <c r="BK29" s="416"/>
      <c r="BL29" s="416"/>
      <c r="BM29" s="25"/>
      <c r="BN29" s="412"/>
    </row>
    <row r="30" spans="2:66" s="65" customFormat="1" ht="17.100000000000001" customHeight="1">
      <c r="B30" s="412"/>
      <c r="C30" s="25"/>
      <c r="D30" s="415" t="str">
        <f>IF(ข้อมูลนร.2!D26="","",ข้อมูลนร.2!D26)</f>
        <v/>
      </c>
      <c r="E30" s="416" t="str">
        <f>IF($E$5="","",ไทย!BK26)</f>
        <v/>
      </c>
      <c r="F30" s="416" t="str">
        <f>IF($E$5="","",ไทย!BL26)</f>
        <v/>
      </c>
      <c r="G30" s="416" t="str">
        <f>IF($E$5="","",ไทย!BM26)</f>
        <v/>
      </c>
      <c r="H30" s="432" t="str">
        <f>IF($E$5="","",ไทย!BN26)</f>
        <v/>
      </c>
      <c r="I30" s="416" t="str">
        <f>IF($I$5="","",คณิต!BK26)</f>
        <v/>
      </c>
      <c r="J30" s="416" t="str">
        <f>IF($I$5="","",คณิต!BL26)</f>
        <v/>
      </c>
      <c r="K30" s="416" t="str">
        <f>IF($I$5="","",คณิต!BM26)</f>
        <v/>
      </c>
      <c r="L30" s="432" t="str">
        <f>IF($I$5="","",คณิต!BN26)</f>
        <v/>
      </c>
      <c r="M30" s="416" t="str">
        <f>IF($M$5="","",วิทย์!BK26)</f>
        <v/>
      </c>
      <c r="N30" s="416" t="str">
        <f>IF($M$5="","",วิทย์!BL26)</f>
        <v/>
      </c>
      <c r="O30" s="416" t="str">
        <f>IF($M$5="","",วิทย์!BM26)</f>
        <v/>
      </c>
      <c r="P30" s="432" t="str">
        <f>IF($M$5="","",วิทย์!BN26)</f>
        <v/>
      </c>
      <c r="Q30" s="416" t="str">
        <f>IF($Q$5="","",สังคม!BK26)</f>
        <v/>
      </c>
      <c r="R30" s="416" t="str">
        <f>IF($Q$5="","",สังคม!BL26)</f>
        <v/>
      </c>
      <c r="S30" s="416" t="str">
        <f>IF($Q$5="","",สังคม!BM26)</f>
        <v/>
      </c>
      <c r="T30" s="432" t="str">
        <f>IF($Q$5="","",สังคม!BN26)</f>
        <v/>
      </c>
      <c r="U30" s="416" t="str">
        <f>IF($U$5="","",ประวัติ!BK26)</f>
        <v/>
      </c>
      <c r="V30" s="416" t="str">
        <f>IF($U$5="","",ประวัติ!BL26)</f>
        <v/>
      </c>
      <c r="W30" s="416" t="str">
        <f>IF($U$5="","",ประวัติ!BM26)</f>
        <v/>
      </c>
      <c r="X30" s="432" t="str">
        <f>IF($U$5="","",ประวัติ!BN26)</f>
        <v/>
      </c>
      <c r="Y30" s="416" t="str">
        <f>IF($Y$5="","",สุขศึกษา!BK26)</f>
        <v/>
      </c>
      <c r="Z30" s="416" t="str">
        <f>IF($Y$5="","",สุขศึกษา!BL26)</f>
        <v/>
      </c>
      <c r="AA30" s="416" t="str">
        <f>IF($Y$5="","",สุขศึกษา!BM26)</f>
        <v/>
      </c>
      <c r="AB30" s="432" t="str">
        <f>IF($Y$5="","",สุขศึกษา!BN26)</f>
        <v/>
      </c>
      <c r="AC30" s="416" t="str">
        <f>IF($AC$5="","",ศิลปะ!BK26)</f>
        <v/>
      </c>
      <c r="AD30" s="416" t="str">
        <f>IF($AC$5="","",ศิลปะ!BL26)</f>
        <v/>
      </c>
      <c r="AE30" s="416" t="str">
        <f>IF($AC$5="","",ศิลปะ!BM26)</f>
        <v/>
      </c>
      <c r="AF30" s="432" t="str">
        <f>IF($AC$5="","",ศิลปะ!BN26)</f>
        <v/>
      </c>
      <c r="AG30" s="416" t="str">
        <f>IF($AG$5="","",การงาน!BK26)</f>
        <v/>
      </c>
      <c r="AH30" s="416" t="str">
        <f>IF($AG$5="","",การงาน!BL26)</f>
        <v/>
      </c>
      <c r="AI30" s="416" t="str">
        <f>IF($AG$5="","",การงาน!BM26)</f>
        <v/>
      </c>
      <c r="AJ30" s="432" t="str">
        <f>IF($AG$5="","",การงาน!BN26)</f>
        <v/>
      </c>
      <c r="AK30" s="416" t="str">
        <f>IF($AK$5="","",Eพฐ!BK26)</f>
        <v/>
      </c>
      <c r="AL30" s="416" t="str">
        <f>IF($AK$5="","",Eพฐ!BL26)</f>
        <v/>
      </c>
      <c r="AM30" s="416" t="str">
        <f>IF($AK$5="","",Eพฐ!BM26)</f>
        <v/>
      </c>
      <c r="AN30" s="432" t="str">
        <f>IF($AK$5="","",Eพฐ!BN26)</f>
        <v/>
      </c>
      <c r="AO30" s="416" t="str">
        <f>IF($AO$5="","",พต.1!BK26)</f>
        <v/>
      </c>
      <c r="AP30" s="416" t="str">
        <f>IF($AO$5="","",พต.1!BL26)</f>
        <v/>
      </c>
      <c r="AQ30" s="416" t="str">
        <f>IF($AO$5="","",พต.1!BM26)</f>
        <v/>
      </c>
      <c r="AR30" s="432" t="str">
        <f>IF($AO$5="","",พต.1!BN26)</f>
        <v/>
      </c>
      <c r="AS30" s="416" t="str">
        <f>IF($AS$5="","",พต.2!BK26)</f>
        <v/>
      </c>
      <c r="AT30" s="416" t="str">
        <f>IF($AS$5="","",พต.2!BL26)</f>
        <v/>
      </c>
      <c r="AU30" s="416" t="str">
        <f>IF($AS$5="","",พต.2!BM26)</f>
        <v/>
      </c>
      <c r="AV30" s="432" t="str">
        <f>IF($AS$5="","",พต.2!BN26)</f>
        <v/>
      </c>
      <c r="AW30" s="416" t="str">
        <f>IF($AW$5="","",พต.3!BK26)</f>
        <v/>
      </c>
      <c r="AX30" s="416" t="str">
        <f>IF($AW$5="","",พต.3!BL26)</f>
        <v/>
      </c>
      <c r="AY30" s="416" t="str">
        <f>IF($AW$5="","",พต.3!BM26)</f>
        <v/>
      </c>
      <c r="AZ30" s="432" t="str">
        <f>IF($AW$5="","",พต.3!BN26)</f>
        <v/>
      </c>
      <c r="BA30" s="416" t="str">
        <f>IF($BA$5="","",พต.4!BK26)</f>
        <v/>
      </c>
      <c r="BB30" s="416" t="str">
        <f>IF($BA$5="","",พต.4!BL26)</f>
        <v/>
      </c>
      <c r="BC30" s="416" t="str">
        <f>IF($BA$5="","",พต.4!BM26)</f>
        <v/>
      </c>
      <c r="BD30" s="432" t="str">
        <f>IF($BA$5="","",พต.4!BN26)</f>
        <v/>
      </c>
      <c r="BE30" s="416" t="str">
        <f>IF($BE$5="","",พต.5!BK26)</f>
        <v/>
      </c>
      <c r="BF30" s="416" t="str">
        <f>IF($BE$5="","",พต.5!BL26)</f>
        <v/>
      </c>
      <c r="BG30" s="416" t="str">
        <f>IF($BE$5="","",พต.5!BM26)</f>
        <v/>
      </c>
      <c r="BH30" s="432" t="str">
        <f>IF($BE$5="","",พต.5!BN26)</f>
        <v/>
      </c>
      <c r="BI30" s="416"/>
      <c r="BJ30" s="416"/>
      <c r="BK30" s="416"/>
      <c r="BL30" s="416"/>
      <c r="BM30" s="25"/>
      <c r="BN30" s="412"/>
    </row>
    <row r="31" spans="2:66" s="65" customFormat="1" ht="17.100000000000001" customHeight="1">
      <c r="B31" s="412"/>
      <c r="C31" s="25"/>
      <c r="D31" s="415" t="str">
        <f>IF(ข้อมูลนร.2!D27="","",ข้อมูลนร.2!D27)</f>
        <v/>
      </c>
      <c r="E31" s="416" t="str">
        <f>IF($E$5="","",ไทย!BK27)</f>
        <v/>
      </c>
      <c r="F31" s="416" t="str">
        <f>IF($E$5="","",ไทย!BL27)</f>
        <v/>
      </c>
      <c r="G31" s="416" t="str">
        <f>IF($E$5="","",ไทย!BM27)</f>
        <v/>
      </c>
      <c r="H31" s="432" t="str">
        <f>IF($E$5="","",ไทย!BN27)</f>
        <v/>
      </c>
      <c r="I31" s="416" t="str">
        <f>IF($I$5="","",คณิต!BK27)</f>
        <v/>
      </c>
      <c r="J31" s="416" t="str">
        <f>IF($I$5="","",คณิต!BL27)</f>
        <v/>
      </c>
      <c r="K31" s="416" t="str">
        <f>IF($I$5="","",คณิต!BM27)</f>
        <v/>
      </c>
      <c r="L31" s="432" t="str">
        <f>IF($I$5="","",คณิต!BN27)</f>
        <v/>
      </c>
      <c r="M31" s="416" t="str">
        <f>IF($M$5="","",วิทย์!BK27)</f>
        <v/>
      </c>
      <c r="N31" s="416" t="str">
        <f>IF($M$5="","",วิทย์!BL27)</f>
        <v/>
      </c>
      <c r="O31" s="416" t="str">
        <f>IF($M$5="","",วิทย์!BM27)</f>
        <v/>
      </c>
      <c r="P31" s="432" t="str">
        <f>IF($M$5="","",วิทย์!BN27)</f>
        <v/>
      </c>
      <c r="Q31" s="416" t="str">
        <f>IF($Q$5="","",สังคม!BK27)</f>
        <v/>
      </c>
      <c r="R31" s="416" t="str">
        <f>IF($Q$5="","",สังคม!BL27)</f>
        <v/>
      </c>
      <c r="S31" s="416" t="str">
        <f>IF($Q$5="","",สังคม!BM27)</f>
        <v/>
      </c>
      <c r="T31" s="432" t="str">
        <f>IF($Q$5="","",สังคม!BN27)</f>
        <v/>
      </c>
      <c r="U31" s="416" t="str">
        <f>IF($U$5="","",ประวัติ!BK27)</f>
        <v/>
      </c>
      <c r="V31" s="416" t="str">
        <f>IF($U$5="","",ประวัติ!BL27)</f>
        <v/>
      </c>
      <c r="W31" s="416" t="str">
        <f>IF($U$5="","",ประวัติ!BM27)</f>
        <v/>
      </c>
      <c r="X31" s="432" t="str">
        <f>IF($U$5="","",ประวัติ!BN27)</f>
        <v/>
      </c>
      <c r="Y31" s="416" t="str">
        <f>IF($Y$5="","",สุขศึกษา!BK27)</f>
        <v/>
      </c>
      <c r="Z31" s="416" t="str">
        <f>IF($Y$5="","",สุขศึกษา!BL27)</f>
        <v/>
      </c>
      <c r="AA31" s="416" t="str">
        <f>IF($Y$5="","",สุขศึกษา!BM27)</f>
        <v/>
      </c>
      <c r="AB31" s="432" t="str">
        <f>IF($Y$5="","",สุขศึกษา!BN27)</f>
        <v/>
      </c>
      <c r="AC31" s="416" t="str">
        <f>IF($AC$5="","",ศิลปะ!BK27)</f>
        <v/>
      </c>
      <c r="AD31" s="416" t="str">
        <f>IF($AC$5="","",ศิลปะ!BL27)</f>
        <v/>
      </c>
      <c r="AE31" s="416" t="str">
        <f>IF($AC$5="","",ศิลปะ!BM27)</f>
        <v/>
      </c>
      <c r="AF31" s="432" t="str">
        <f>IF($AC$5="","",ศิลปะ!BN27)</f>
        <v/>
      </c>
      <c r="AG31" s="416" t="str">
        <f>IF($AG$5="","",การงาน!BK27)</f>
        <v/>
      </c>
      <c r="AH31" s="416" t="str">
        <f>IF($AG$5="","",การงาน!BL27)</f>
        <v/>
      </c>
      <c r="AI31" s="416" t="str">
        <f>IF($AG$5="","",การงาน!BM27)</f>
        <v/>
      </c>
      <c r="AJ31" s="432" t="str">
        <f>IF($AG$5="","",การงาน!BN27)</f>
        <v/>
      </c>
      <c r="AK31" s="416" t="str">
        <f>IF($AK$5="","",Eพฐ!BK27)</f>
        <v/>
      </c>
      <c r="AL31" s="416" t="str">
        <f>IF($AK$5="","",Eพฐ!BL27)</f>
        <v/>
      </c>
      <c r="AM31" s="416" t="str">
        <f>IF($AK$5="","",Eพฐ!BM27)</f>
        <v/>
      </c>
      <c r="AN31" s="432" t="str">
        <f>IF($AK$5="","",Eพฐ!BN27)</f>
        <v/>
      </c>
      <c r="AO31" s="416" t="str">
        <f>IF($AO$5="","",พต.1!BK27)</f>
        <v/>
      </c>
      <c r="AP31" s="416" t="str">
        <f>IF($AO$5="","",พต.1!BL27)</f>
        <v/>
      </c>
      <c r="AQ31" s="416" t="str">
        <f>IF($AO$5="","",พต.1!BM27)</f>
        <v/>
      </c>
      <c r="AR31" s="432" t="str">
        <f>IF($AO$5="","",พต.1!BN27)</f>
        <v/>
      </c>
      <c r="AS31" s="416" t="str">
        <f>IF($AS$5="","",พต.2!BK27)</f>
        <v/>
      </c>
      <c r="AT31" s="416" t="str">
        <f>IF($AS$5="","",พต.2!BL27)</f>
        <v/>
      </c>
      <c r="AU31" s="416" t="str">
        <f>IF($AS$5="","",พต.2!BM27)</f>
        <v/>
      </c>
      <c r="AV31" s="432" t="str">
        <f>IF($AS$5="","",พต.2!BN27)</f>
        <v/>
      </c>
      <c r="AW31" s="416" t="str">
        <f>IF($AW$5="","",พต.3!BK27)</f>
        <v/>
      </c>
      <c r="AX31" s="416" t="str">
        <f>IF($AW$5="","",พต.3!BL27)</f>
        <v/>
      </c>
      <c r="AY31" s="416" t="str">
        <f>IF($AW$5="","",พต.3!BM27)</f>
        <v/>
      </c>
      <c r="AZ31" s="432" t="str">
        <f>IF($AW$5="","",พต.3!BN27)</f>
        <v/>
      </c>
      <c r="BA31" s="416" t="str">
        <f>IF($BA$5="","",พต.4!BK27)</f>
        <v/>
      </c>
      <c r="BB31" s="416" t="str">
        <f>IF($BA$5="","",พต.4!BL27)</f>
        <v/>
      </c>
      <c r="BC31" s="416" t="str">
        <f>IF($BA$5="","",พต.4!BM27)</f>
        <v/>
      </c>
      <c r="BD31" s="432" t="str">
        <f>IF($BA$5="","",พต.4!BN27)</f>
        <v/>
      </c>
      <c r="BE31" s="416" t="str">
        <f>IF($BE$5="","",พต.5!BK27)</f>
        <v/>
      </c>
      <c r="BF31" s="416" t="str">
        <f>IF($BE$5="","",พต.5!BL27)</f>
        <v/>
      </c>
      <c r="BG31" s="416" t="str">
        <f>IF($BE$5="","",พต.5!BM27)</f>
        <v/>
      </c>
      <c r="BH31" s="432" t="str">
        <f>IF($BE$5="","",พต.5!BN27)</f>
        <v/>
      </c>
      <c r="BI31" s="416"/>
      <c r="BJ31" s="416"/>
      <c r="BK31" s="416"/>
      <c r="BL31" s="416"/>
      <c r="BM31" s="25"/>
      <c r="BN31" s="412"/>
    </row>
    <row r="32" spans="2:66" s="65" customFormat="1" ht="17.100000000000001" customHeight="1">
      <c r="B32" s="412"/>
      <c r="C32" s="25"/>
      <c r="D32" s="415" t="str">
        <f>IF(ข้อมูลนร.2!D28="","",ข้อมูลนร.2!D28)</f>
        <v/>
      </c>
      <c r="E32" s="416" t="str">
        <f>IF($E$5="","",ไทย!BK28)</f>
        <v/>
      </c>
      <c r="F32" s="416" t="str">
        <f>IF($E$5="","",ไทย!BL28)</f>
        <v/>
      </c>
      <c r="G32" s="416" t="str">
        <f>IF($E$5="","",ไทย!BM28)</f>
        <v/>
      </c>
      <c r="H32" s="432" t="str">
        <f>IF($E$5="","",ไทย!BN28)</f>
        <v/>
      </c>
      <c r="I32" s="416" t="str">
        <f>IF($I$5="","",คณิต!BK28)</f>
        <v/>
      </c>
      <c r="J32" s="416" t="str">
        <f>IF($I$5="","",คณิต!BL28)</f>
        <v/>
      </c>
      <c r="K32" s="416" t="str">
        <f>IF($I$5="","",คณิต!BM28)</f>
        <v/>
      </c>
      <c r="L32" s="432" t="str">
        <f>IF($I$5="","",คณิต!BN28)</f>
        <v/>
      </c>
      <c r="M32" s="416" t="str">
        <f>IF($M$5="","",วิทย์!BK28)</f>
        <v/>
      </c>
      <c r="N32" s="416" t="str">
        <f>IF($M$5="","",วิทย์!BL28)</f>
        <v/>
      </c>
      <c r="O32" s="416" t="str">
        <f>IF($M$5="","",วิทย์!BM28)</f>
        <v/>
      </c>
      <c r="P32" s="432" t="str">
        <f>IF($M$5="","",วิทย์!BN28)</f>
        <v/>
      </c>
      <c r="Q32" s="416" t="str">
        <f>IF($Q$5="","",สังคม!BK28)</f>
        <v/>
      </c>
      <c r="R32" s="416" t="str">
        <f>IF($Q$5="","",สังคม!BL28)</f>
        <v/>
      </c>
      <c r="S32" s="416" t="str">
        <f>IF($Q$5="","",สังคม!BM28)</f>
        <v/>
      </c>
      <c r="T32" s="432" t="str">
        <f>IF($Q$5="","",สังคม!BN28)</f>
        <v/>
      </c>
      <c r="U32" s="416" t="str">
        <f>IF($U$5="","",ประวัติ!BK28)</f>
        <v/>
      </c>
      <c r="V32" s="416" t="str">
        <f>IF($U$5="","",ประวัติ!BL28)</f>
        <v/>
      </c>
      <c r="W32" s="416" t="str">
        <f>IF($U$5="","",ประวัติ!BM28)</f>
        <v/>
      </c>
      <c r="X32" s="432" t="str">
        <f>IF($U$5="","",ประวัติ!BN28)</f>
        <v/>
      </c>
      <c r="Y32" s="416" t="str">
        <f>IF($Y$5="","",สุขศึกษา!BK28)</f>
        <v/>
      </c>
      <c r="Z32" s="416" t="str">
        <f>IF($Y$5="","",สุขศึกษา!BL28)</f>
        <v/>
      </c>
      <c r="AA32" s="416" t="str">
        <f>IF($Y$5="","",สุขศึกษา!BM28)</f>
        <v/>
      </c>
      <c r="AB32" s="432" t="str">
        <f>IF($Y$5="","",สุขศึกษา!BN28)</f>
        <v/>
      </c>
      <c r="AC32" s="416" t="str">
        <f>IF($AC$5="","",ศิลปะ!BK28)</f>
        <v/>
      </c>
      <c r="AD32" s="416" t="str">
        <f>IF($AC$5="","",ศิลปะ!BL28)</f>
        <v/>
      </c>
      <c r="AE32" s="416" t="str">
        <f>IF($AC$5="","",ศิลปะ!BM28)</f>
        <v/>
      </c>
      <c r="AF32" s="432" t="str">
        <f>IF($AC$5="","",ศิลปะ!BN28)</f>
        <v/>
      </c>
      <c r="AG32" s="416" t="str">
        <f>IF($AG$5="","",การงาน!BK28)</f>
        <v/>
      </c>
      <c r="AH32" s="416" t="str">
        <f>IF($AG$5="","",การงาน!BL28)</f>
        <v/>
      </c>
      <c r="AI32" s="416" t="str">
        <f>IF($AG$5="","",การงาน!BM28)</f>
        <v/>
      </c>
      <c r="AJ32" s="432" t="str">
        <f>IF($AG$5="","",การงาน!BN28)</f>
        <v/>
      </c>
      <c r="AK32" s="416" t="str">
        <f>IF($AK$5="","",Eพฐ!BK28)</f>
        <v/>
      </c>
      <c r="AL32" s="416" t="str">
        <f>IF($AK$5="","",Eพฐ!BL28)</f>
        <v/>
      </c>
      <c r="AM32" s="416" t="str">
        <f>IF($AK$5="","",Eพฐ!BM28)</f>
        <v/>
      </c>
      <c r="AN32" s="432" t="str">
        <f>IF($AK$5="","",Eพฐ!BN28)</f>
        <v/>
      </c>
      <c r="AO32" s="416" t="str">
        <f>IF($AO$5="","",พต.1!BK28)</f>
        <v/>
      </c>
      <c r="AP32" s="416" t="str">
        <f>IF($AO$5="","",พต.1!BL28)</f>
        <v/>
      </c>
      <c r="AQ32" s="416" t="str">
        <f>IF($AO$5="","",พต.1!BM28)</f>
        <v/>
      </c>
      <c r="AR32" s="432" t="str">
        <f>IF($AO$5="","",พต.1!BN28)</f>
        <v/>
      </c>
      <c r="AS32" s="416" t="str">
        <f>IF($AS$5="","",พต.2!BK28)</f>
        <v/>
      </c>
      <c r="AT32" s="416" t="str">
        <f>IF($AS$5="","",พต.2!BL28)</f>
        <v/>
      </c>
      <c r="AU32" s="416" t="str">
        <f>IF($AS$5="","",พต.2!BM28)</f>
        <v/>
      </c>
      <c r="AV32" s="432" t="str">
        <f>IF($AS$5="","",พต.2!BN28)</f>
        <v/>
      </c>
      <c r="AW32" s="416" t="str">
        <f>IF($AW$5="","",พต.3!BK28)</f>
        <v/>
      </c>
      <c r="AX32" s="416" t="str">
        <f>IF($AW$5="","",พต.3!BL28)</f>
        <v/>
      </c>
      <c r="AY32" s="416" t="str">
        <f>IF($AW$5="","",พต.3!BM28)</f>
        <v/>
      </c>
      <c r="AZ32" s="432" t="str">
        <f>IF($AW$5="","",พต.3!BN28)</f>
        <v/>
      </c>
      <c r="BA32" s="416" t="str">
        <f>IF($BA$5="","",พต.4!BK28)</f>
        <v/>
      </c>
      <c r="BB32" s="416" t="str">
        <f>IF($BA$5="","",พต.4!BL28)</f>
        <v/>
      </c>
      <c r="BC32" s="416" t="str">
        <f>IF($BA$5="","",พต.4!BM28)</f>
        <v/>
      </c>
      <c r="BD32" s="432" t="str">
        <f>IF($BA$5="","",พต.4!BN28)</f>
        <v/>
      </c>
      <c r="BE32" s="416" t="str">
        <f>IF($BE$5="","",พต.5!BK28)</f>
        <v/>
      </c>
      <c r="BF32" s="416" t="str">
        <f>IF($BE$5="","",พต.5!BL28)</f>
        <v/>
      </c>
      <c r="BG32" s="416" t="str">
        <f>IF($BE$5="","",พต.5!BM28)</f>
        <v/>
      </c>
      <c r="BH32" s="432" t="str">
        <f>IF($BE$5="","",พต.5!BN28)</f>
        <v/>
      </c>
      <c r="BI32" s="416"/>
      <c r="BJ32" s="416"/>
      <c r="BK32" s="416"/>
      <c r="BL32" s="416"/>
      <c r="BM32" s="25"/>
      <c r="BN32" s="412"/>
    </row>
    <row r="33" spans="2:66" s="65" customFormat="1" ht="17.100000000000001" customHeight="1">
      <c r="B33" s="412"/>
      <c r="C33" s="25"/>
      <c r="D33" s="415" t="str">
        <f>IF(ข้อมูลนร.2!D29="","",ข้อมูลนร.2!D29)</f>
        <v/>
      </c>
      <c r="E33" s="416" t="str">
        <f>IF($E$5="","",ไทย!BK29)</f>
        <v/>
      </c>
      <c r="F33" s="416" t="str">
        <f>IF($E$5="","",ไทย!BL29)</f>
        <v/>
      </c>
      <c r="G33" s="416" t="str">
        <f>IF($E$5="","",ไทย!BM29)</f>
        <v/>
      </c>
      <c r="H33" s="432" t="str">
        <f>IF($E$5="","",ไทย!BN29)</f>
        <v/>
      </c>
      <c r="I33" s="416" t="str">
        <f>IF($I$5="","",คณิต!BK29)</f>
        <v/>
      </c>
      <c r="J33" s="416" t="str">
        <f>IF($I$5="","",คณิต!BL29)</f>
        <v/>
      </c>
      <c r="K33" s="416" t="str">
        <f>IF($I$5="","",คณิต!BM29)</f>
        <v/>
      </c>
      <c r="L33" s="432" t="str">
        <f>IF($I$5="","",คณิต!BN29)</f>
        <v/>
      </c>
      <c r="M33" s="416" t="str">
        <f>IF($M$5="","",วิทย์!BK29)</f>
        <v/>
      </c>
      <c r="N33" s="416" t="str">
        <f>IF($M$5="","",วิทย์!BL29)</f>
        <v/>
      </c>
      <c r="O33" s="416" t="str">
        <f>IF($M$5="","",วิทย์!BM29)</f>
        <v/>
      </c>
      <c r="P33" s="432" t="str">
        <f>IF($M$5="","",วิทย์!BN29)</f>
        <v/>
      </c>
      <c r="Q33" s="416" t="str">
        <f>IF($Q$5="","",สังคม!BK29)</f>
        <v/>
      </c>
      <c r="R33" s="416" t="str">
        <f>IF($Q$5="","",สังคม!BL29)</f>
        <v/>
      </c>
      <c r="S33" s="416" t="str">
        <f>IF($Q$5="","",สังคม!BM29)</f>
        <v/>
      </c>
      <c r="T33" s="432" t="str">
        <f>IF($Q$5="","",สังคม!BN29)</f>
        <v/>
      </c>
      <c r="U33" s="416" t="str">
        <f>IF($U$5="","",ประวัติ!BK29)</f>
        <v/>
      </c>
      <c r="V33" s="416" t="str">
        <f>IF($U$5="","",ประวัติ!BL29)</f>
        <v/>
      </c>
      <c r="W33" s="416" t="str">
        <f>IF($U$5="","",ประวัติ!BM29)</f>
        <v/>
      </c>
      <c r="X33" s="432" t="str">
        <f>IF($U$5="","",ประวัติ!BN29)</f>
        <v/>
      </c>
      <c r="Y33" s="416" t="str">
        <f>IF($Y$5="","",สุขศึกษา!BK29)</f>
        <v/>
      </c>
      <c r="Z33" s="416" t="str">
        <f>IF($Y$5="","",สุขศึกษา!BL29)</f>
        <v/>
      </c>
      <c r="AA33" s="416" t="str">
        <f>IF($Y$5="","",สุขศึกษา!BM29)</f>
        <v/>
      </c>
      <c r="AB33" s="432" t="str">
        <f>IF($Y$5="","",สุขศึกษา!BN29)</f>
        <v/>
      </c>
      <c r="AC33" s="416" t="str">
        <f>IF($AC$5="","",ศิลปะ!BK29)</f>
        <v/>
      </c>
      <c r="AD33" s="416" t="str">
        <f>IF($AC$5="","",ศิลปะ!BL29)</f>
        <v/>
      </c>
      <c r="AE33" s="416" t="str">
        <f>IF($AC$5="","",ศิลปะ!BM29)</f>
        <v/>
      </c>
      <c r="AF33" s="432" t="str">
        <f>IF($AC$5="","",ศิลปะ!BN29)</f>
        <v/>
      </c>
      <c r="AG33" s="416" t="str">
        <f>IF($AG$5="","",การงาน!BK29)</f>
        <v/>
      </c>
      <c r="AH33" s="416" t="str">
        <f>IF($AG$5="","",การงาน!BL29)</f>
        <v/>
      </c>
      <c r="AI33" s="416" t="str">
        <f>IF($AG$5="","",การงาน!BM29)</f>
        <v/>
      </c>
      <c r="AJ33" s="432" t="str">
        <f>IF($AG$5="","",การงาน!BN29)</f>
        <v/>
      </c>
      <c r="AK33" s="416" t="str">
        <f>IF($AK$5="","",Eพฐ!BK29)</f>
        <v/>
      </c>
      <c r="AL33" s="416" t="str">
        <f>IF($AK$5="","",Eพฐ!BL29)</f>
        <v/>
      </c>
      <c r="AM33" s="416" t="str">
        <f>IF($AK$5="","",Eพฐ!BM29)</f>
        <v/>
      </c>
      <c r="AN33" s="432" t="str">
        <f>IF($AK$5="","",Eพฐ!BN29)</f>
        <v/>
      </c>
      <c r="AO33" s="416" t="str">
        <f>IF($AO$5="","",พต.1!BK29)</f>
        <v/>
      </c>
      <c r="AP33" s="416" t="str">
        <f>IF($AO$5="","",พต.1!BL29)</f>
        <v/>
      </c>
      <c r="AQ33" s="416" t="str">
        <f>IF($AO$5="","",พต.1!BM29)</f>
        <v/>
      </c>
      <c r="AR33" s="432" t="str">
        <f>IF($AO$5="","",พต.1!BN29)</f>
        <v/>
      </c>
      <c r="AS33" s="416" t="str">
        <f>IF($AS$5="","",พต.2!BK29)</f>
        <v/>
      </c>
      <c r="AT33" s="416" t="str">
        <f>IF($AS$5="","",พต.2!BL29)</f>
        <v/>
      </c>
      <c r="AU33" s="416" t="str">
        <f>IF($AS$5="","",พต.2!BM29)</f>
        <v/>
      </c>
      <c r="AV33" s="432" t="str">
        <f>IF($AS$5="","",พต.2!BN29)</f>
        <v/>
      </c>
      <c r="AW33" s="416" t="str">
        <f>IF($AW$5="","",พต.3!BK29)</f>
        <v/>
      </c>
      <c r="AX33" s="416" t="str">
        <f>IF($AW$5="","",พต.3!BL29)</f>
        <v/>
      </c>
      <c r="AY33" s="416" t="str">
        <f>IF($AW$5="","",พต.3!BM29)</f>
        <v/>
      </c>
      <c r="AZ33" s="432" t="str">
        <f>IF($AW$5="","",พต.3!BN29)</f>
        <v/>
      </c>
      <c r="BA33" s="416" t="str">
        <f>IF($BA$5="","",พต.4!BK29)</f>
        <v/>
      </c>
      <c r="BB33" s="416" t="str">
        <f>IF($BA$5="","",พต.4!BL29)</f>
        <v/>
      </c>
      <c r="BC33" s="416" t="str">
        <f>IF($BA$5="","",พต.4!BM29)</f>
        <v/>
      </c>
      <c r="BD33" s="432" t="str">
        <f>IF($BA$5="","",พต.4!BN29)</f>
        <v/>
      </c>
      <c r="BE33" s="416" t="str">
        <f>IF($BE$5="","",พต.5!BK29)</f>
        <v/>
      </c>
      <c r="BF33" s="416" t="str">
        <f>IF($BE$5="","",พต.5!BL29)</f>
        <v/>
      </c>
      <c r="BG33" s="416" t="str">
        <f>IF($BE$5="","",พต.5!BM29)</f>
        <v/>
      </c>
      <c r="BH33" s="432" t="str">
        <f>IF($BE$5="","",พต.5!BN29)</f>
        <v/>
      </c>
      <c r="BI33" s="416"/>
      <c r="BJ33" s="416"/>
      <c r="BK33" s="416"/>
      <c r="BL33" s="416"/>
      <c r="BM33" s="25"/>
      <c r="BN33" s="412"/>
    </row>
    <row r="34" spans="2:66" s="65" customFormat="1" ht="17.100000000000001" customHeight="1">
      <c r="B34" s="412"/>
      <c r="C34" s="25"/>
      <c r="D34" s="415" t="str">
        <f>IF(ข้อมูลนร.2!D30="","",ข้อมูลนร.2!D30)</f>
        <v/>
      </c>
      <c r="E34" s="416" t="str">
        <f>IF($E$5="","",ไทย!BK30)</f>
        <v/>
      </c>
      <c r="F34" s="416" t="str">
        <f>IF($E$5="","",ไทย!BL30)</f>
        <v/>
      </c>
      <c r="G34" s="416" t="str">
        <f>IF($E$5="","",ไทย!BM30)</f>
        <v/>
      </c>
      <c r="H34" s="432" t="str">
        <f>IF($E$5="","",ไทย!BN30)</f>
        <v/>
      </c>
      <c r="I34" s="416" t="str">
        <f>IF($I$5="","",คณิต!BK30)</f>
        <v/>
      </c>
      <c r="J34" s="416" t="str">
        <f>IF($I$5="","",คณิต!BL30)</f>
        <v/>
      </c>
      <c r="K34" s="416" t="str">
        <f>IF($I$5="","",คณิต!BM30)</f>
        <v/>
      </c>
      <c r="L34" s="432" t="str">
        <f>IF($I$5="","",คณิต!BN30)</f>
        <v/>
      </c>
      <c r="M34" s="416" t="str">
        <f>IF($M$5="","",วิทย์!BK30)</f>
        <v/>
      </c>
      <c r="N34" s="416" t="str">
        <f>IF($M$5="","",วิทย์!BL30)</f>
        <v/>
      </c>
      <c r="O34" s="416" t="str">
        <f>IF($M$5="","",วิทย์!BM30)</f>
        <v/>
      </c>
      <c r="P34" s="432" t="str">
        <f>IF($M$5="","",วิทย์!BN30)</f>
        <v/>
      </c>
      <c r="Q34" s="416" t="str">
        <f>IF($Q$5="","",สังคม!BK30)</f>
        <v/>
      </c>
      <c r="R34" s="416" t="str">
        <f>IF($Q$5="","",สังคม!BL30)</f>
        <v/>
      </c>
      <c r="S34" s="416" t="str">
        <f>IF($Q$5="","",สังคม!BM30)</f>
        <v/>
      </c>
      <c r="T34" s="432" t="str">
        <f>IF($Q$5="","",สังคม!BN30)</f>
        <v/>
      </c>
      <c r="U34" s="416" t="str">
        <f>IF($U$5="","",ประวัติ!BK30)</f>
        <v/>
      </c>
      <c r="V34" s="416" t="str">
        <f>IF($U$5="","",ประวัติ!BL30)</f>
        <v/>
      </c>
      <c r="W34" s="416" t="str">
        <f>IF($U$5="","",ประวัติ!BM30)</f>
        <v/>
      </c>
      <c r="X34" s="432" t="str">
        <f>IF($U$5="","",ประวัติ!BN30)</f>
        <v/>
      </c>
      <c r="Y34" s="416" t="str">
        <f>IF($Y$5="","",สุขศึกษา!BK30)</f>
        <v/>
      </c>
      <c r="Z34" s="416" t="str">
        <f>IF($Y$5="","",สุขศึกษา!BL30)</f>
        <v/>
      </c>
      <c r="AA34" s="416" t="str">
        <f>IF($Y$5="","",สุขศึกษา!BM30)</f>
        <v/>
      </c>
      <c r="AB34" s="432" t="str">
        <f>IF($Y$5="","",สุขศึกษา!BN30)</f>
        <v/>
      </c>
      <c r="AC34" s="416" t="str">
        <f>IF($AC$5="","",ศิลปะ!BK30)</f>
        <v/>
      </c>
      <c r="AD34" s="416" t="str">
        <f>IF($AC$5="","",ศิลปะ!BL30)</f>
        <v/>
      </c>
      <c r="AE34" s="416" t="str">
        <f>IF($AC$5="","",ศิลปะ!BM30)</f>
        <v/>
      </c>
      <c r="AF34" s="432" t="str">
        <f>IF($AC$5="","",ศิลปะ!BN30)</f>
        <v/>
      </c>
      <c r="AG34" s="416" t="str">
        <f>IF($AG$5="","",การงาน!BK30)</f>
        <v/>
      </c>
      <c r="AH34" s="416" t="str">
        <f>IF($AG$5="","",การงาน!BL30)</f>
        <v/>
      </c>
      <c r="AI34" s="416" t="str">
        <f>IF($AG$5="","",การงาน!BM30)</f>
        <v/>
      </c>
      <c r="AJ34" s="432" t="str">
        <f>IF($AG$5="","",การงาน!BN30)</f>
        <v/>
      </c>
      <c r="AK34" s="416" t="str">
        <f>IF($AK$5="","",Eพฐ!BK30)</f>
        <v/>
      </c>
      <c r="AL34" s="416" t="str">
        <f>IF($AK$5="","",Eพฐ!BL30)</f>
        <v/>
      </c>
      <c r="AM34" s="416" t="str">
        <f>IF($AK$5="","",Eพฐ!BM30)</f>
        <v/>
      </c>
      <c r="AN34" s="432" t="str">
        <f>IF($AK$5="","",Eพฐ!BN30)</f>
        <v/>
      </c>
      <c r="AO34" s="416" t="str">
        <f>IF($AO$5="","",พต.1!BK30)</f>
        <v/>
      </c>
      <c r="AP34" s="416" t="str">
        <f>IF($AO$5="","",พต.1!BL30)</f>
        <v/>
      </c>
      <c r="AQ34" s="416" t="str">
        <f>IF($AO$5="","",พต.1!BM30)</f>
        <v/>
      </c>
      <c r="AR34" s="432" t="str">
        <f>IF($AO$5="","",พต.1!BN30)</f>
        <v/>
      </c>
      <c r="AS34" s="416" t="str">
        <f>IF($AS$5="","",พต.2!BK30)</f>
        <v/>
      </c>
      <c r="AT34" s="416" t="str">
        <f>IF($AS$5="","",พต.2!BL30)</f>
        <v/>
      </c>
      <c r="AU34" s="416" t="str">
        <f>IF($AS$5="","",พต.2!BM30)</f>
        <v/>
      </c>
      <c r="AV34" s="432" t="str">
        <f>IF($AS$5="","",พต.2!BN30)</f>
        <v/>
      </c>
      <c r="AW34" s="416" t="str">
        <f>IF($AW$5="","",พต.3!BK30)</f>
        <v/>
      </c>
      <c r="AX34" s="416" t="str">
        <f>IF($AW$5="","",พต.3!BL30)</f>
        <v/>
      </c>
      <c r="AY34" s="416" t="str">
        <f>IF($AW$5="","",พต.3!BM30)</f>
        <v/>
      </c>
      <c r="AZ34" s="432" t="str">
        <f>IF($AW$5="","",พต.3!BN30)</f>
        <v/>
      </c>
      <c r="BA34" s="416" t="str">
        <f>IF($BA$5="","",พต.4!BK30)</f>
        <v/>
      </c>
      <c r="BB34" s="416" t="str">
        <f>IF($BA$5="","",พต.4!BL30)</f>
        <v/>
      </c>
      <c r="BC34" s="416" t="str">
        <f>IF($BA$5="","",พต.4!BM30)</f>
        <v/>
      </c>
      <c r="BD34" s="432" t="str">
        <f>IF($BA$5="","",พต.4!BN30)</f>
        <v/>
      </c>
      <c r="BE34" s="416" t="str">
        <f>IF($BE$5="","",พต.5!BK30)</f>
        <v/>
      </c>
      <c r="BF34" s="416" t="str">
        <f>IF($BE$5="","",พต.5!BL30)</f>
        <v/>
      </c>
      <c r="BG34" s="416" t="str">
        <f>IF($BE$5="","",พต.5!BM30)</f>
        <v/>
      </c>
      <c r="BH34" s="432" t="str">
        <f>IF($BE$5="","",พต.5!BN30)</f>
        <v/>
      </c>
      <c r="BI34" s="416"/>
      <c r="BJ34" s="416"/>
      <c r="BK34" s="416"/>
      <c r="BL34" s="416"/>
      <c r="BM34" s="25"/>
      <c r="BN34" s="412"/>
    </row>
    <row r="35" spans="2:66" s="65" customFormat="1" ht="17.100000000000001" customHeight="1">
      <c r="B35" s="412"/>
      <c r="C35" s="25"/>
      <c r="D35" s="415" t="str">
        <f>IF(ข้อมูลนร.2!D31="","",ข้อมูลนร.2!D31)</f>
        <v/>
      </c>
      <c r="E35" s="416" t="str">
        <f>IF($E$5="","",ไทย!BK31)</f>
        <v/>
      </c>
      <c r="F35" s="416" t="str">
        <f>IF($E$5="","",ไทย!BL31)</f>
        <v/>
      </c>
      <c r="G35" s="416" t="str">
        <f>IF($E$5="","",ไทย!BM31)</f>
        <v/>
      </c>
      <c r="H35" s="432" t="str">
        <f>IF($E$5="","",ไทย!BN31)</f>
        <v/>
      </c>
      <c r="I35" s="416" t="str">
        <f>IF($I$5="","",คณิต!BK31)</f>
        <v/>
      </c>
      <c r="J35" s="416" t="str">
        <f>IF($I$5="","",คณิต!BL31)</f>
        <v/>
      </c>
      <c r="K35" s="416" t="str">
        <f>IF($I$5="","",คณิต!BM31)</f>
        <v/>
      </c>
      <c r="L35" s="432" t="str">
        <f>IF($I$5="","",คณิต!BN31)</f>
        <v/>
      </c>
      <c r="M35" s="416" t="str">
        <f>IF($M$5="","",วิทย์!BK31)</f>
        <v/>
      </c>
      <c r="N35" s="416" t="str">
        <f>IF($M$5="","",วิทย์!BL31)</f>
        <v/>
      </c>
      <c r="O35" s="416" t="str">
        <f>IF($M$5="","",วิทย์!BM31)</f>
        <v/>
      </c>
      <c r="P35" s="432" t="str">
        <f>IF($M$5="","",วิทย์!BN31)</f>
        <v/>
      </c>
      <c r="Q35" s="416" t="str">
        <f>IF($Q$5="","",สังคม!BK31)</f>
        <v/>
      </c>
      <c r="R35" s="416" t="str">
        <f>IF($Q$5="","",สังคม!BL31)</f>
        <v/>
      </c>
      <c r="S35" s="416" t="str">
        <f>IF($Q$5="","",สังคม!BM31)</f>
        <v/>
      </c>
      <c r="T35" s="432" t="str">
        <f>IF($Q$5="","",สังคม!BN31)</f>
        <v/>
      </c>
      <c r="U35" s="416" t="str">
        <f>IF($U$5="","",ประวัติ!BK31)</f>
        <v/>
      </c>
      <c r="V35" s="416" t="str">
        <f>IF($U$5="","",ประวัติ!BL31)</f>
        <v/>
      </c>
      <c r="W35" s="416" t="str">
        <f>IF($U$5="","",ประวัติ!BM31)</f>
        <v/>
      </c>
      <c r="X35" s="432" t="str">
        <f>IF($U$5="","",ประวัติ!BN31)</f>
        <v/>
      </c>
      <c r="Y35" s="416" t="str">
        <f>IF($Y$5="","",สุขศึกษา!BK31)</f>
        <v/>
      </c>
      <c r="Z35" s="416" t="str">
        <f>IF($Y$5="","",สุขศึกษา!BL31)</f>
        <v/>
      </c>
      <c r="AA35" s="416" t="str">
        <f>IF($Y$5="","",สุขศึกษา!BM31)</f>
        <v/>
      </c>
      <c r="AB35" s="432" t="str">
        <f>IF($Y$5="","",สุขศึกษา!BN31)</f>
        <v/>
      </c>
      <c r="AC35" s="416" t="str">
        <f>IF($AC$5="","",ศิลปะ!BK31)</f>
        <v/>
      </c>
      <c r="AD35" s="416" t="str">
        <f>IF($AC$5="","",ศิลปะ!BL31)</f>
        <v/>
      </c>
      <c r="AE35" s="416" t="str">
        <f>IF($AC$5="","",ศิลปะ!BM31)</f>
        <v/>
      </c>
      <c r="AF35" s="432" t="str">
        <f>IF($AC$5="","",ศิลปะ!BN31)</f>
        <v/>
      </c>
      <c r="AG35" s="416" t="str">
        <f>IF($AG$5="","",การงาน!BK31)</f>
        <v/>
      </c>
      <c r="AH35" s="416" t="str">
        <f>IF($AG$5="","",การงาน!BL31)</f>
        <v/>
      </c>
      <c r="AI35" s="416" t="str">
        <f>IF($AG$5="","",การงาน!BM31)</f>
        <v/>
      </c>
      <c r="AJ35" s="432" t="str">
        <f>IF($AG$5="","",การงาน!BN31)</f>
        <v/>
      </c>
      <c r="AK35" s="416" t="str">
        <f>IF($AK$5="","",Eพฐ!BK31)</f>
        <v/>
      </c>
      <c r="AL35" s="416" t="str">
        <f>IF($AK$5="","",Eพฐ!BL31)</f>
        <v/>
      </c>
      <c r="AM35" s="416" t="str">
        <f>IF($AK$5="","",Eพฐ!BM31)</f>
        <v/>
      </c>
      <c r="AN35" s="432" t="str">
        <f>IF($AK$5="","",Eพฐ!BN31)</f>
        <v/>
      </c>
      <c r="AO35" s="416" t="str">
        <f>IF($AO$5="","",พต.1!BK31)</f>
        <v/>
      </c>
      <c r="AP35" s="416" t="str">
        <f>IF($AO$5="","",พต.1!BL31)</f>
        <v/>
      </c>
      <c r="AQ35" s="416" t="str">
        <f>IF($AO$5="","",พต.1!BM31)</f>
        <v/>
      </c>
      <c r="AR35" s="432" t="str">
        <f>IF($AO$5="","",พต.1!BN31)</f>
        <v/>
      </c>
      <c r="AS35" s="416" t="str">
        <f>IF($AS$5="","",พต.2!BK31)</f>
        <v/>
      </c>
      <c r="AT35" s="416" t="str">
        <f>IF($AS$5="","",พต.2!BL31)</f>
        <v/>
      </c>
      <c r="AU35" s="416" t="str">
        <f>IF($AS$5="","",พต.2!BM31)</f>
        <v/>
      </c>
      <c r="AV35" s="432" t="str">
        <f>IF($AS$5="","",พต.2!BN31)</f>
        <v/>
      </c>
      <c r="AW35" s="416" t="str">
        <f>IF($AW$5="","",พต.3!BK31)</f>
        <v/>
      </c>
      <c r="AX35" s="416" t="str">
        <f>IF($AW$5="","",พต.3!BL31)</f>
        <v/>
      </c>
      <c r="AY35" s="416" t="str">
        <f>IF($AW$5="","",พต.3!BM31)</f>
        <v/>
      </c>
      <c r="AZ35" s="432" t="str">
        <f>IF($AW$5="","",พต.3!BN31)</f>
        <v/>
      </c>
      <c r="BA35" s="416" t="str">
        <f>IF($BA$5="","",พต.4!BK31)</f>
        <v/>
      </c>
      <c r="BB35" s="416" t="str">
        <f>IF($BA$5="","",พต.4!BL31)</f>
        <v/>
      </c>
      <c r="BC35" s="416" t="str">
        <f>IF($BA$5="","",พต.4!BM31)</f>
        <v/>
      </c>
      <c r="BD35" s="432" t="str">
        <f>IF($BA$5="","",พต.4!BN31)</f>
        <v/>
      </c>
      <c r="BE35" s="416" t="str">
        <f>IF($BE$5="","",พต.5!BK31)</f>
        <v/>
      </c>
      <c r="BF35" s="416" t="str">
        <f>IF($BE$5="","",พต.5!BL31)</f>
        <v/>
      </c>
      <c r="BG35" s="416" t="str">
        <f>IF($BE$5="","",พต.5!BM31)</f>
        <v/>
      </c>
      <c r="BH35" s="432" t="str">
        <f>IF($BE$5="","",พต.5!BN31)</f>
        <v/>
      </c>
      <c r="BI35" s="416"/>
      <c r="BJ35" s="416"/>
      <c r="BK35" s="416"/>
      <c r="BL35" s="416"/>
      <c r="BM35" s="25"/>
      <c r="BN35" s="412"/>
    </row>
    <row r="36" spans="2:66" s="65" customFormat="1" ht="17.100000000000001" customHeight="1">
      <c r="B36" s="412"/>
      <c r="C36" s="25"/>
      <c r="D36" s="415" t="str">
        <f>IF(ข้อมูลนร.2!D32="","",ข้อมูลนร.2!D32)</f>
        <v/>
      </c>
      <c r="E36" s="416" t="str">
        <f>IF($E$5="","",ไทย!BK32)</f>
        <v/>
      </c>
      <c r="F36" s="416" t="str">
        <f>IF($E$5="","",ไทย!BL32)</f>
        <v/>
      </c>
      <c r="G36" s="416" t="str">
        <f>IF($E$5="","",ไทย!BM32)</f>
        <v/>
      </c>
      <c r="H36" s="432" t="str">
        <f>IF($E$5="","",ไทย!BN32)</f>
        <v/>
      </c>
      <c r="I36" s="416" t="str">
        <f>IF($I$5="","",คณิต!BK32)</f>
        <v/>
      </c>
      <c r="J36" s="416" t="str">
        <f>IF($I$5="","",คณิต!BL32)</f>
        <v/>
      </c>
      <c r="K36" s="416" t="str">
        <f>IF($I$5="","",คณิต!BM32)</f>
        <v/>
      </c>
      <c r="L36" s="432" t="str">
        <f>IF($I$5="","",คณิต!BN32)</f>
        <v/>
      </c>
      <c r="M36" s="416" t="str">
        <f>IF($M$5="","",วิทย์!BK32)</f>
        <v/>
      </c>
      <c r="N36" s="416" t="str">
        <f>IF($M$5="","",วิทย์!BL32)</f>
        <v/>
      </c>
      <c r="O36" s="416" t="str">
        <f>IF($M$5="","",วิทย์!BM32)</f>
        <v/>
      </c>
      <c r="P36" s="432" t="str">
        <f>IF($M$5="","",วิทย์!BN32)</f>
        <v/>
      </c>
      <c r="Q36" s="416" t="str">
        <f>IF($Q$5="","",สังคม!BK32)</f>
        <v/>
      </c>
      <c r="R36" s="416" t="str">
        <f>IF($Q$5="","",สังคม!BL32)</f>
        <v/>
      </c>
      <c r="S36" s="416" t="str">
        <f>IF($Q$5="","",สังคม!BM32)</f>
        <v/>
      </c>
      <c r="T36" s="432" t="str">
        <f>IF($Q$5="","",สังคม!BN32)</f>
        <v/>
      </c>
      <c r="U36" s="416" t="str">
        <f>IF($U$5="","",ประวัติ!BK32)</f>
        <v/>
      </c>
      <c r="V36" s="416" t="str">
        <f>IF($U$5="","",ประวัติ!BL32)</f>
        <v/>
      </c>
      <c r="W36" s="416" t="str">
        <f>IF($U$5="","",ประวัติ!BM32)</f>
        <v/>
      </c>
      <c r="X36" s="432" t="str">
        <f>IF($U$5="","",ประวัติ!BN32)</f>
        <v/>
      </c>
      <c r="Y36" s="416" t="str">
        <f>IF($Y$5="","",สุขศึกษา!BK32)</f>
        <v/>
      </c>
      <c r="Z36" s="416" t="str">
        <f>IF($Y$5="","",สุขศึกษา!BL32)</f>
        <v/>
      </c>
      <c r="AA36" s="416" t="str">
        <f>IF($Y$5="","",สุขศึกษา!BM32)</f>
        <v/>
      </c>
      <c r="AB36" s="432" t="str">
        <f>IF($Y$5="","",สุขศึกษา!BN32)</f>
        <v/>
      </c>
      <c r="AC36" s="416" t="str">
        <f>IF($AC$5="","",ศิลปะ!BK32)</f>
        <v/>
      </c>
      <c r="AD36" s="416" t="str">
        <f>IF($AC$5="","",ศิลปะ!BL32)</f>
        <v/>
      </c>
      <c r="AE36" s="416" t="str">
        <f>IF($AC$5="","",ศิลปะ!BM32)</f>
        <v/>
      </c>
      <c r="AF36" s="432" t="str">
        <f>IF($AC$5="","",ศิลปะ!BN32)</f>
        <v/>
      </c>
      <c r="AG36" s="416" t="str">
        <f>IF($AG$5="","",การงาน!BK32)</f>
        <v/>
      </c>
      <c r="AH36" s="416" t="str">
        <f>IF($AG$5="","",การงาน!BL32)</f>
        <v/>
      </c>
      <c r="AI36" s="416" t="str">
        <f>IF($AG$5="","",การงาน!BM32)</f>
        <v/>
      </c>
      <c r="AJ36" s="432" t="str">
        <f>IF($AG$5="","",การงาน!BN32)</f>
        <v/>
      </c>
      <c r="AK36" s="416" t="str">
        <f>IF($AK$5="","",Eพฐ!BK32)</f>
        <v/>
      </c>
      <c r="AL36" s="416" t="str">
        <f>IF($AK$5="","",Eพฐ!BL32)</f>
        <v/>
      </c>
      <c r="AM36" s="416" t="str">
        <f>IF($AK$5="","",Eพฐ!BM32)</f>
        <v/>
      </c>
      <c r="AN36" s="432" t="str">
        <f>IF($AK$5="","",Eพฐ!BN32)</f>
        <v/>
      </c>
      <c r="AO36" s="416" t="str">
        <f>IF($AO$5="","",พต.1!BK32)</f>
        <v/>
      </c>
      <c r="AP36" s="416" t="str">
        <f>IF($AO$5="","",พต.1!BL32)</f>
        <v/>
      </c>
      <c r="AQ36" s="416" t="str">
        <f>IF($AO$5="","",พต.1!BM32)</f>
        <v/>
      </c>
      <c r="AR36" s="432" t="str">
        <f>IF($AO$5="","",พต.1!BN32)</f>
        <v/>
      </c>
      <c r="AS36" s="416" t="str">
        <f>IF($AS$5="","",พต.2!BK32)</f>
        <v/>
      </c>
      <c r="AT36" s="416" t="str">
        <f>IF($AS$5="","",พต.2!BL32)</f>
        <v/>
      </c>
      <c r="AU36" s="416" t="str">
        <f>IF($AS$5="","",พต.2!BM32)</f>
        <v/>
      </c>
      <c r="AV36" s="432" t="str">
        <f>IF($AS$5="","",พต.2!BN32)</f>
        <v/>
      </c>
      <c r="AW36" s="416" t="str">
        <f>IF($AW$5="","",พต.3!BK32)</f>
        <v/>
      </c>
      <c r="AX36" s="416" t="str">
        <f>IF($AW$5="","",พต.3!BL32)</f>
        <v/>
      </c>
      <c r="AY36" s="416" t="str">
        <f>IF($AW$5="","",พต.3!BM32)</f>
        <v/>
      </c>
      <c r="AZ36" s="432" t="str">
        <f>IF($AW$5="","",พต.3!BN32)</f>
        <v/>
      </c>
      <c r="BA36" s="416" t="str">
        <f>IF($BA$5="","",พต.4!BK32)</f>
        <v/>
      </c>
      <c r="BB36" s="416" t="str">
        <f>IF($BA$5="","",พต.4!BL32)</f>
        <v/>
      </c>
      <c r="BC36" s="416" t="str">
        <f>IF($BA$5="","",พต.4!BM32)</f>
        <v/>
      </c>
      <c r="BD36" s="432" t="str">
        <f>IF($BA$5="","",พต.4!BN32)</f>
        <v/>
      </c>
      <c r="BE36" s="416" t="str">
        <f>IF($BE$5="","",พต.5!BK32)</f>
        <v/>
      </c>
      <c r="BF36" s="416" t="str">
        <f>IF($BE$5="","",พต.5!BL32)</f>
        <v/>
      </c>
      <c r="BG36" s="416" t="str">
        <f>IF($BE$5="","",พต.5!BM32)</f>
        <v/>
      </c>
      <c r="BH36" s="432" t="str">
        <f>IF($BE$5="","",พต.5!BN32)</f>
        <v/>
      </c>
      <c r="BI36" s="416"/>
      <c r="BJ36" s="416"/>
      <c r="BK36" s="416"/>
      <c r="BL36" s="416"/>
      <c r="BM36" s="25"/>
      <c r="BN36" s="412"/>
    </row>
    <row r="37" spans="2:66" s="65" customFormat="1" ht="17.100000000000001" customHeight="1">
      <c r="B37" s="412"/>
      <c r="C37" s="25"/>
      <c r="D37" s="415" t="str">
        <f>IF(ข้อมูลนร.2!D33="","",ข้อมูลนร.2!D33)</f>
        <v/>
      </c>
      <c r="E37" s="416" t="str">
        <f>IF($E$5="","",ไทย!BK33)</f>
        <v/>
      </c>
      <c r="F37" s="416" t="str">
        <f>IF($E$5="","",ไทย!BL33)</f>
        <v/>
      </c>
      <c r="G37" s="416" t="str">
        <f>IF($E$5="","",ไทย!BM33)</f>
        <v/>
      </c>
      <c r="H37" s="432" t="str">
        <f>IF($E$5="","",ไทย!BN33)</f>
        <v/>
      </c>
      <c r="I37" s="416" t="str">
        <f>IF($I$5="","",คณิต!BK33)</f>
        <v/>
      </c>
      <c r="J37" s="416" t="str">
        <f>IF($I$5="","",คณิต!BL33)</f>
        <v/>
      </c>
      <c r="K37" s="416" t="str">
        <f>IF($I$5="","",คณิต!BM33)</f>
        <v/>
      </c>
      <c r="L37" s="432" t="str">
        <f>IF($I$5="","",คณิต!BN33)</f>
        <v/>
      </c>
      <c r="M37" s="416" t="str">
        <f>IF($M$5="","",วิทย์!BK33)</f>
        <v/>
      </c>
      <c r="N37" s="416" t="str">
        <f>IF($M$5="","",วิทย์!BL33)</f>
        <v/>
      </c>
      <c r="O37" s="416" t="str">
        <f>IF($M$5="","",วิทย์!BM33)</f>
        <v/>
      </c>
      <c r="P37" s="432" t="str">
        <f>IF($M$5="","",วิทย์!BN33)</f>
        <v/>
      </c>
      <c r="Q37" s="416" t="str">
        <f>IF($Q$5="","",สังคม!BK33)</f>
        <v/>
      </c>
      <c r="R37" s="416" t="str">
        <f>IF($Q$5="","",สังคม!BL33)</f>
        <v/>
      </c>
      <c r="S37" s="416" t="str">
        <f>IF($Q$5="","",สังคม!BM33)</f>
        <v/>
      </c>
      <c r="T37" s="432" t="str">
        <f>IF($Q$5="","",สังคม!BN33)</f>
        <v/>
      </c>
      <c r="U37" s="416" t="str">
        <f>IF($U$5="","",ประวัติ!BK33)</f>
        <v/>
      </c>
      <c r="V37" s="416" t="str">
        <f>IF($U$5="","",ประวัติ!BL33)</f>
        <v/>
      </c>
      <c r="W37" s="416" t="str">
        <f>IF($U$5="","",ประวัติ!BM33)</f>
        <v/>
      </c>
      <c r="X37" s="432" t="str">
        <f>IF($U$5="","",ประวัติ!BN33)</f>
        <v/>
      </c>
      <c r="Y37" s="416" t="str">
        <f>IF($Y$5="","",สุขศึกษา!BK33)</f>
        <v/>
      </c>
      <c r="Z37" s="416" t="str">
        <f>IF($Y$5="","",สุขศึกษา!BL33)</f>
        <v/>
      </c>
      <c r="AA37" s="416" t="str">
        <f>IF($Y$5="","",สุขศึกษา!BM33)</f>
        <v/>
      </c>
      <c r="AB37" s="432" t="str">
        <f>IF($Y$5="","",สุขศึกษา!BN33)</f>
        <v/>
      </c>
      <c r="AC37" s="416" t="str">
        <f>IF($AC$5="","",ศิลปะ!BK33)</f>
        <v/>
      </c>
      <c r="AD37" s="416" t="str">
        <f>IF($AC$5="","",ศิลปะ!BL33)</f>
        <v/>
      </c>
      <c r="AE37" s="416" t="str">
        <f>IF($AC$5="","",ศิลปะ!BM33)</f>
        <v/>
      </c>
      <c r="AF37" s="432" t="str">
        <f>IF($AC$5="","",ศิลปะ!BN33)</f>
        <v/>
      </c>
      <c r="AG37" s="416" t="str">
        <f>IF($AG$5="","",การงาน!BK33)</f>
        <v/>
      </c>
      <c r="AH37" s="416" t="str">
        <f>IF($AG$5="","",การงาน!BL33)</f>
        <v/>
      </c>
      <c r="AI37" s="416" t="str">
        <f>IF($AG$5="","",การงาน!BM33)</f>
        <v/>
      </c>
      <c r="AJ37" s="432" t="str">
        <f>IF($AG$5="","",การงาน!BN33)</f>
        <v/>
      </c>
      <c r="AK37" s="416" t="str">
        <f>IF($AK$5="","",Eพฐ!BK33)</f>
        <v/>
      </c>
      <c r="AL37" s="416" t="str">
        <f>IF($AK$5="","",Eพฐ!BL33)</f>
        <v/>
      </c>
      <c r="AM37" s="416" t="str">
        <f>IF($AK$5="","",Eพฐ!BM33)</f>
        <v/>
      </c>
      <c r="AN37" s="432" t="str">
        <f>IF($AK$5="","",Eพฐ!BN33)</f>
        <v/>
      </c>
      <c r="AO37" s="416" t="str">
        <f>IF($AO$5="","",พต.1!BK33)</f>
        <v/>
      </c>
      <c r="AP37" s="416" t="str">
        <f>IF($AO$5="","",พต.1!BL33)</f>
        <v/>
      </c>
      <c r="AQ37" s="416" t="str">
        <f>IF($AO$5="","",พต.1!BM33)</f>
        <v/>
      </c>
      <c r="AR37" s="432" t="str">
        <f>IF($AO$5="","",พต.1!BN33)</f>
        <v/>
      </c>
      <c r="AS37" s="416" t="str">
        <f>IF($AS$5="","",พต.2!BK33)</f>
        <v/>
      </c>
      <c r="AT37" s="416" t="str">
        <f>IF($AS$5="","",พต.2!BL33)</f>
        <v/>
      </c>
      <c r="AU37" s="416" t="str">
        <f>IF($AS$5="","",พต.2!BM33)</f>
        <v/>
      </c>
      <c r="AV37" s="432" t="str">
        <f>IF($AS$5="","",พต.2!BN33)</f>
        <v/>
      </c>
      <c r="AW37" s="416" t="str">
        <f>IF($AW$5="","",พต.3!BK33)</f>
        <v/>
      </c>
      <c r="AX37" s="416" t="str">
        <f>IF($AW$5="","",พต.3!BL33)</f>
        <v/>
      </c>
      <c r="AY37" s="416" t="str">
        <f>IF($AW$5="","",พต.3!BM33)</f>
        <v/>
      </c>
      <c r="AZ37" s="432" t="str">
        <f>IF($AW$5="","",พต.3!BN33)</f>
        <v/>
      </c>
      <c r="BA37" s="416" t="str">
        <f>IF($BA$5="","",พต.4!BK33)</f>
        <v/>
      </c>
      <c r="BB37" s="416" t="str">
        <f>IF($BA$5="","",พต.4!BL33)</f>
        <v/>
      </c>
      <c r="BC37" s="416" t="str">
        <f>IF($BA$5="","",พต.4!BM33)</f>
        <v/>
      </c>
      <c r="BD37" s="432" t="str">
        <f>IF($BA$5="","",พต.4!BN33)</f>
        <v/>
      </c>
      <c r="BE37" s="416" t="str">
        <f>IF($BE$5="","",พต.5!BK33)</f>
        <v/>
      </c>
      <c r="BF37" s="416" t="str">
        <f>IF($BE$5="","",พต.5!BL33)</f>
        <v/>
      </c>
      <c r="BG37" s="416" t="str">
        <f>IF($BE$5="","",พต.5!BM33)</f>
        <v/>
      </c>
      <c r="BH37" s="432" t="str">
        <f>IF($BE$5="","",พต.5!BN33)</f>
        <v/>
      </c>
      <c r="BI37" s="416"/>
      <c r="BJ37" s="416"/>
      <c r="BK37" s="416"/>
      <c r="BL37" s="416"/>
      <c r="BM37" s="25"/>
      <c r="BN37" s="412"/>
    </row>
    <row r="38" spans="2:66" s="65" customFormat="1" ht="17.100000000000001" customHeight="1">
      <c r="B38" s="412"/>
      <c r="C38" s="25"/>
      <c r="D38" s="415" t="str">
        <f>IF(ข้อมูลนร.2!D34="","",ข้อมูลนร.2!D34)</f>
        <v/>
      </c>
      <c r="E38" s="416" t="str">
        <f>IF($E$5="","",ไทย!BK34)</f>
        <v/>
      </c>
      <c r="F38" s="416" t="str">
        <f>IF($E$5="","",ไทย!BL34)</f>
        <v/>
      </c>
      <c r="G38" s="416" t="str">
        <f>IF($E$5="","",ไทย!BM34)</f>
        <v/>
      </c>
      <c r="H38" s="432" t="str">
        <f>IF($E$5="","",ไทย!BN34)</f>
        <v/>
      </c>
      <c r="I38" s="416" t="str">
        <f>IF($I$5="","",คณิต!BK34)</f>
        <v/>
      </c>
      <c r="J38" s="416" t="str">
        <f>IF($I$5="","",คณิต!BL34)</f>
        <v/>
      </c>
      <c r="K38" s="416" t="str">
        <f>IF($I$5="","",คณิต!BM34)</f>
        <v/>
      </c>
      <c r="L38" s="432" t="str">
        <f>IF($I$5="","",คณิต!BN34)</f>
        <v/>
      </c>
      <c r="M38" s="416" t="str">
        <f>IF($M$5="","",วิทย์!BK34)</f>
        <v/>
      </c>
      <c r="N38" s="416" t="str">
        <f>IF($M$5="","",วิทย์!BL34)</f>
        <v/>
      </c>
      <c r="O38" s="416" t="str">
        <f>IF($M$5="","",วิทย์!BM34)</f>
        <v/>
      </c>
      <c r="P38" s="432" t="str">
        <f>IF($M$5="","",วิทย์!BN34)</f>
        <v/>
      </c>
      <c r="Q38" s="416" t="str">
        <f>IF($Q$5="","",สังคม!BK34)</f>
        <v/>
      </c>
      <c r="R38" s="416" t="str">
        <f>IF($Q$5="","",สังคม!BL34)</f>
        <v/>
      </c>
      <c r="S38" s="416" t="str">
        <f>IF($Q$5="","",สังคม!BM34)</f>
        <v/>
      </c>
      <c r="T38" s="432" t="str">
        <f>IF($Q$5="","",สังคม!BN34)</f>
        <v/>
      </c>
      <c r="U38" s="416" t="str">
        <f>IF($U$5="","",ประวัติ!BK34)</f>
        <v/>
      </c>
      <c r="V38" s="416" t="str">
        <f>IF($U$5="","",ประวัติ!BL34)</f>
        <v/>
      </c>
      <c r="W38" s="416" t="str">
        <f>IF($U$5="","",ประวัติ!BM34)</f>
        <v/>
      </c>
      <c r="X38" s="432" t="str">
        <f>IF($U$5="","",ประวัติ!BN34)</f>
        <v/>
      </c>
      <c r="Y38" s="416" t="str">
        <f>IF($Y$5="","",สุขศึกษา!BK34)</f>
        <v/>
      </c>
      <c r="Z38" s="416" t="str">
        <f>IF($Y$5="","",สุขศึกษา!BL34)</f>
        <v/>
      </c>
      <c r="AA38" s="416" t="str">
        <f>IF($Y$5="","",สุขศึกษา!BM34)</f>
        <v/>
      </c>
      <c r="AB38" s="432" t="str">
        <f>IF($Y$5="","",สุขศึกษา!BN34)</f>
        <v/>
      </c>
      <c r="AC38" s="416" t="str">
        <f>IF($AC$5="","",ศิลปะ!BK34)</f>
        <v/>
      </c>
      <c r="AD38" s="416" t="str">
        <f>IF($AC$5="","",ศิลปะ!BL34)</f>
        <v/>
      </c>
      <c r="AE38" s="416" t="str">
        <f>IF($AC$5="","",ศิลปะ!BM34)</f>
        <v/>
      </c>
      <c r="AF38" s="432" t="str">
        <f>IF($AC$5="","",ศิลปะ!BN34)</f>
        <v/>
      </c>
      <c r="AG38" s="416" t="str">
        <f>IF($AG$5="","",การงาน!BK34)</f>
        <v/>
      </c>
      <c r="AH38" s="416" t="str">
        <f>IF($AG$5="","",การงาน!BL34)</f>
        <v/>
      </c>
      <c r="AI38" s="416" t="str">
        <f>IF($AG$5="","",การงาน!BM34)</f>
        <v/>
      </c>
      <c r="AJ38" s="432" t="str">
        <f>IF($AG$5="","",การงาน!BN34)</f>
        <v/>
      </c>
      <c r="AK38" s="416" t="str">
        <f>IF($AK$5="","",Eพฐ!BK34)</f>
        <v/>
      </c>
      <c r="AL38" s="416" t="str">
        <f>IF($AK$5="","",Eพฐ!BL34)</f>
        <v/>
      </c>
      <c r="AM38" s="416" t="str">
        <f>IF($AK$5="","",Eพฐ!BM34)</f>
        <v/>
      </c>
      <c r="AN38" s="432" t="str">
        <f>IF($AK$5="","",Eพฐ!BN34)</f>
        <v/>
      </c>
      <c r="AO38" s="416" t="str">
        <f>IF($AO$5="","",พต.1!BK34)</f>
        <v/>
      </c>
      <c r="AP38" s="416" t="str">
        <f>IF($AO$5="","",พต.1!BL34)</f>
        <v/>
      </c>
      <c r="AQ38" s="416" t="str">
        <f>IF($AO$5="","",พต.1!BM34)</f>
        <v/>
      </c>
      <c r="AR38" s="432" t="str">
        <f>IF($AO$5="","",พต.1!BN34)</f>
        <v/>
      </c>
      <c r="AS38" s="416" t="str">
        <f>IF($AS$5="","",พต.2!BK34)</f>
        <v/>
      </c>
      <c r="AT38" s="416" t="str">
        <f>IF($AS$5="","",พต.2!BL34)</f>
        <v/>
      </c>
      <c r="AU38" s="416" t="str">
        <f>IF($AS$5="","",พต.2!BM34)</f>
        <v/>
      </c>
      <c r="AV38" s="432" t="str">
        <f>IF($AS$5="","",พต.2!BN34)</f>
        <v/>
      </c>
      <c r="AW38" s="416" t="str">
        <f>IF($AW$5="","",พต.3!BK34)</f>
        <v/>
      </c>
      <c r="AX38" s="416" t="str">
        <f>IF($AW$5="","",พต.3!BL34)</f>
        <v/>
      </c>
      <c r="AY38" s="416" t="str">
        <f>IF($AW$5="","",พต.3!BM34)</f>
        <v/>
      </c>
      <c r="AZ38" s="432" t="str">
        <f>IF($AW$5="","",พต.3!BN34)</f>
        <v/>
      </c>
      <c r="BA38" s="416" t="str">
        <f>IF($BA$5="","",พต.4!BK34)</f>
        <v/>
      </c>
      <c r="BB38" s="416" t="str">
        <f>IF($BA$5="","",พต.4!BL34)</f>
        <v/>
      </c>
      <c r="BC38" s="416" t="str">
        <f>IF($BA$5="","",พต.4!BM34)</f>
        <v/>
      </c>
      <c r="BD38" s="432" t="str">
        <f>IF($BA$5="","",พต.4!BN34)</f>
        <v/>
      </c>
      <c r="BE38" s="416" t="str">
        <f>IF($BE$5="","",พต.5!BK34)</f>
        <v/>
      </c>
      <c r="BF38" s="416" t="str">
        <f>IF($BE$5="","",พต.5!BL34)</f>
        <v/>
      </c>
      <c r="BG38" s="416" t="str">
        <f>IF($BE$5="","",พต.5!BM34)</f>
        <v/>
      </c>
      <c r="BH38" s="432" t="str">
        <f>IF($BE$5="","",พต.5!BN34)</f>
        <v/>
      </c>
      <c r="BI38" s="416"/>
      <c r="BJ38" s="416"/>
      <c r="BK38" s="416"/>
      <c r="BL38" s="416"/>
      <c r="BM38" s="25"/>
      <c r="BN38" s="412"/>
    </row>
    <row r="39" spans="2:66" s="65" customFormat="1" ht="17.100000000000001" customHeight="1">
      <c r="B39" s="412"/>
      <c r="C39" s="25"/>
      <c r="D39" s="415" t="str">
        <f>IF(ข้อมูลนร.2!D35="","",ข้อมูลนร.2!D35)</f>
        <v/>
      </c>
      <c r="E39" s="416" t="str">
        <f>IF($E$5="","",ไทย!BK35)</f>
        <v/>
      </c>
      <c r="F39" s="416" t="str">
        <f>IF($E$5="","",ไทย!BL35)</f>
        <v/>
      </c>
      <c r="G39" s="416" t="str">
        <f>IF($E$5="","",ไทย!BM35)</f>
        <v/>
      </c>
      <c r="H39" s="432" t="str">
        <f>IF($E$5="","",ไทย!BN35)</f>
        <v/>
      </c>
      <c r="I39" s="416" t="str">
        <f>IF($I$5="","",คณิต!BK35)</f>
        <v/>
      </c>
      <c r="J39" s="416" t="str">
        <f>IF($I$5="","",คณิต!BL35)</f>
        <v/>
      </c>
      <c r="K39" s="416" t="str">
        <f>IF($I$5="","",คณิต!BM35)</f>
        <v/>
      </c>
      <c r="L39" s="432" t="str">
        <f>IF($I$5="","",คณิต!BN35)</f>
        <v/>
      </c>
      <c r="M39" s="416" t="str">
        <f>IF($M$5="","",วิทย์!BK35)</f>
        <v/>
      </c>
      <c r="N39" s="416" t="str">
        <f>IF($M$5="","",วิทย์!BL35)</f>
        <v/>
      </c>
      <c r="O39" s="416" t="str">
        <f>IF($M$5="","",วิทย์!BM35)</f>
        <v/>
      </c>
      <c r="P39" s="432" t="str">
        <f>IF($M$5="","",วิทย์!BN35)</f>
        <v/>
      </c>
      <c r="Q39" s="416" t="str">
        <f>IF($Q$5="","",สังคม!BK35)</f>
        <v/>
      </c>
      <c r="R39" s="416" t="str">
        <f>IF($Q$5="","",สังคม!BL35)</f>
        <v/>
      </c>
      <c r="S39" s="416" t="str">
        <f>IF($Q$5="","",สังคม!BM35)</f>
        <v/>
      </c>
      <c r="T39" s="432" t="str">
        <f>IF($Q$5="","",สังคม!BN35)</f>
        <v/>
      </c>
      <c r="U39" s="416" t="str">
        <f>IF($U$5="","",ประวัติ!BK35)</f>
        <v/>
      </c>
      <c r="V39" s="416" t="str">
        <f>IF($U$5="","",ประวัติ!BL35)</f>
        <v/>
      </c>
      <c r="W39" s="416" t="str">
        <f>IF($U$5="","",ประวัติ!BM35)</f>
        <v/>
      </c>
      <c r="X39" s="432" t="str">
        <f>IF($U$5="","",ประวัติ!BN35)</f>
        <v/>
      </c>
      <c r="Y39" s="416" t="str">
        <f>IF($Y$5="","",สุขศึกษา!BK35)</f>
        <v/>
      </c>
      <c r="Z39" s="416" t="str">
        <f>IF($Y$5="","",สุขศึกษา!BL35)</f>
        <v/>
      </c>
      <c r="AA39" s="416" t="str">
        <f>IF($Y$5="","",สุขศึกษา!BM35)</f>
        <v/>
      </c>
      <c r="AB39" s="432" t="str">
        <f>IF($Y$5="","",สุขศึกษา!BN35)</f>
        <v/>
      </c>
      <c r="AC39" s="416" t="str">
        <f>IF($AC$5="","",ศิลปะ!BK35)</f>
        <v/>
      </c>
      <c r="AD39" s="416" t="str">
        <f>IF($AC$5="","",ศิลปะ!BL35)</f>
        <v/>
      </c>
      <c r="AE39" s="416" t="str">
        <f>IF($AC$5="","",ศิลปะ!BM35)</f>
        <v/>
      </c>
      <c r="AF39" s="432" t="str">
        <f>IF($AC$5="","",ศิลปะ!BN35)</f>
        <v/>
      </c>
      <c r="AG39" s="416" t="str">
        <f>IF($AG$5="","",การงาน!BK35)</f>
        <v/>
      </c>
      <c r="AH39" s="416" t="str">
        <f>IF($AG$5="","",การงาน!BL35)</f>
        <v/>
      </c>
      <c r="AI39" s="416" t="str">
        <f>IF($AG$5="","",การงาน!BM35)</f>
        <v/>
      </c>
      <c r="AJ39" s="432" t="str">
        <f>IF($AG$5="","",การงาน!BN35)</f>
        <v/>
      </c>
      <c r="AK39" s="416" t="str">
        <f>IF($AK$5="","",Eพฐ!BK35)</f>
        <v/>
      </c>
      <c r="AL39" s="416" t="str">
        <f>IF($AK$5="","",Eพฐ!BL35)</f>
        <v/>
      </c>
      <c r="AM39" s="416" t="str">
        <f>IF($AK$5="","",Eพฐ!BM35)</f>
        <v/>
      </c>
      <c r="AN39" s="432" t="str">
        <f>IF($AK$5="","",Eพฐ!BN35)</f>
        <v/>
      </c>
      <c r="AO39" s="416" t="str">
        <f>IF($AO$5="","",พต.1!BK35)</f>
        <v/>
      </c>
      <c r="AP39" s="416" t="str">
        <f>IF($AO$5="","",พต.1!BL35)</f>
        <v/>
      </c>
      <c r="AQ39" s="416" t="str">
        <f>IF($AO$5="","",พต.1!BM35)</f>
        <v/>
      </c>
      <c r="AR39" s="432" t="str">
        <f>IF($AO$5="","",พต.1!BN35)</f>
        <v/>
      </c>
      <c r="AS39" s="416" t="str">
        <f>IF($AS$5="","",พต.2!BK35)</f>
        <v/>
      </c>
      <c r="AT39" s="416" t="str">
        <f>IF($AS$5="","",พต.2!BL35)</f>
        <v/>
      </c>
      <c r="AU39" s="416" t="str">
        <f>IF($AS$5="","",พต.2!BM35)</f>
        <v/>
      </c>
      <c r="AV39" s="432" t="str">
        <f>IF($AS$5="","",พต.2!BN35)</f>
        <v/>
      </c>
      <c r="AW39" s="416" t="str">
        <f>IF($AW$5="","",พต.3!BK35)</f>
        <v/>
      </c>
      <c r="AX39" s="416" t="str">
        <f>IF($AW$5="","",พต.3!BL35)</f>
        <v/>
      </c>
      <c r="AY39" s="416" t="str">
        <f>IF($AW$5="","",พต.3!BM35)</f>
        <v/>
      </c>
      <c r="AZ39" s="432" t="str">
        <f>IF($AW$5="","",พต.3!BN35)</f>
        <v/>
      </c>
      <c r="BA39" s="416" t="str">
        <f>IF($BA$5="","",พต.4!BK35)</f>
        <v/>
      </c>
      <c r="BB39" s="416" t="str">
        <f>IF($BA$5="","",พต.4!BL35)</f>
        <v/>
      </c>
      <c r="BC39" s="416" t="str">
        <f>IF($BA$5="","",พต.4!BM35)</f>
        <v/>
      </c>
      <c r="BD39" s="432" t="str">
        <f>IF($BA$5="","",พต.4!BN35)</f>
        <v/>
      </c>
      <c r="BE39" s="416" t="str">
        <f>IF($BE$5="","",พต.5!BK35)</f>
        <v/>
      </c>
      <c r="BF39" s="416" t="str">
        <f>IF($BE$5="","",พต.5!BL35)</f>
        <v/>
      </c>
      <c r="BG39" s="416" t="str">
        <f>IF($BE$5="","",พต.5!BM35)</f>
        <v/>
      </c>
      <c r="BH39" s="432" t="str">
        <f>IF($BE$5="","",พต.5!BN35)</f>
        <v/>
      </c>
      <c r="BI39" s="416"/>
      <c r="BJ39" s="416"/>
      <c r="BK39" s="416"/>
      <c r="BL39" s="416"/>
      <c r="BM39" s="25"/>
      <c r="BN39" s="412"/>
    </row>
    <row r="40" spans="2:66" s="65" customFormat="1" ht="17.100000000000001" customHeight="1">
      <c r="B40" s="412"/>
      <c r="C40" s="25"/>
      <c r="D40" s="415" t="str">
        <f>IF(ข้อมูลนร.2!D36="","",ข้อมูลนร.2!D36)</f>
        <v/>
      </c>
      <c r="E40" s="416" t="str">
        <f>IF($E$5="","",ไทย!BK36)</f>
        <v/>
      </c>
      <c r="F40" s="416" t="str">
        <f>IF($E$5="","",ไทย!BL36)</f>
        <v/>
      </c>
      <c r="G40" s="416" t="str">
        <f>IF($E$5="","",ไทย!BM36)</f>
        <v/>
      </c>
      <c r="H40" s="432" t="str">
        <f>IF($E$5="","",ไทย!BN36)</f>
        <v/>
      </c>
      <c r="I40" s="416" t="str">
        <f>IF($I$5="","",คณิต!BK36)</f>
        <v/>
      </c>
      <c r="J40" s="416" t="str">
        <f>IF($I$5="","",คณิต!BL36)</f>
        <v/>
      </c>
      <c r="K40" s="416" t="str">
        <f>IF($I$5="","",คณิต!BM36)</f>
        <v/>
      </c>
      <c r="L40" s="432" t="str">
        <f>IF($I$5="","",คณิต!BN36)</f>
        <v/>
      </c>
      <c r="M40" s="416" t="str">
        <f>IF($M$5="","",วิทย์!BK36)</f>
        <v/>
      </c>
      <c r="N40" s="416" t="str">
        <f>IF($M$5="","",วิทย์!BL36)</f>
        <v/>
      </c>
      <c r="O40" s="416" t="str">
        <f>IF($M$5="","",วิทย์!BM36)</f>
        <v/>
      </c>
      <c r="P40" s="432" t="str">
        <f>IF($M$5="","",วิทย์!BN36)</f>
        <v/>
      </c>
      <c r="Q40" s="416" t="str">
        <f>IF($Q$5="","",สังคม!BK36)</f>
        <v/>
      </c>
      <c r="R40" s="416" t="str">
        <f>IF($Q$5="","",สังคม!BL36)</f>
        <v/>
      </c>
      <c r="S40" s="416" t="str">
        <f>IF($Q$5="","",สังคม!BM36)</f>
        <v/>
      </c>
      <c r="T40" s="432" t="str">
        <f>IF($Q$5="","",สังคม!BN36)</f>
        <v/>
      </c>
      <c r="U40" s="416" t="str">
        <f>IF($U$5="","",ประวัติ!BK36)</f>
        <v/>
      </c>
      <c r="V40" s="416" t="str">
        <f>IF($U$5="","",ประวัติ!BL36)</f>
        <v/>
      </c>
      <c r="W40" s="416" t="str">
        <f>IF($U$5="","",ประวัติ!BM36)</f>
        <v/>
      </c>
      <c r="X40" s="432" t="str">
        <f>IF($U$5="","",ประวัติ!BN36)</f>
        <v/>
      </c>
      <c r="Y40" s="416" t="str">
        <f>IF($Y$5="","",สุขศึกษา!BK36)</f>
        <v/>
      </c>
      <c r="Z40" s="416" t="str">
        <f>IF($Y$5="","",สุขศึกษา!BL36)</f>
        <v/>
      </c>
      <c r="AA40" s="416" t="str">
        <f>IF($Y$5="","",สุขศึกษา!BM36)</f>
        <v/>
      </c>
      <c r="AB40" s="432" t="str">
        <f>IF($Y$5="","",สุขศึกษา!BN36)</f>
        <v/>
      </c>
      <c r="AC40" s="416" t="str">
        <f>IF($AC$5="","",ศิลปะ!BK36)</f>
        <v/>
      </c>
      <c r="AD40" s="416" t="str">
        <f>IF($AC$5="","",ศิลปะ!BL36)</f>
        <v/>
      </c>
      <c r="AE40" s="416" t="str">
        <f>IF($AC$5="","",ศิลปะ!BM36)</f>
        <v/>
      </c>
      <c r="AF40" s="432" t="str">
        <f>IF($AC$5="","",ศิลปะ!BN36)</f>
        <v/>
      </c>
      <c r="AG40" s="416" t="str">
        <f>IF($AG$5="","",การงาน!BK36)</f>
        <v/>
      </c>
      <c r="AH40" s="416" t="str">
        <f>IF($AG$5="","",การงาน!BL36)</f>
        <v/>
      </c>
      <c r="AI40" s="416" t="str">
        <f>IF($AG$5="","",การงาน!BM36)</f>
        <v/>
      </c>
      <c r="AJ40" s="432" t="str">
        <f>IF($AG$5="","",การงาน!BN36)</f>
        <v/>
      </c>
      <c r="AK40" s="416" t="str">
        <f>IF($AK$5="","",Eพฐ!BK36)</f>
        <v/>
      </c>
      <c r="AL40" s="416" t="str">
        <f>IF($AK$5="","",Eพฐ!BL36)</f>
        <v/>
      </c>
      <c r="AM40" s="416" t="str">
        <f>IF($AK$5="","",Eพฐ!BM36)</f>
        <v/>
      </c>
      <c r="AN40" s="432" t="str">
        <f>IF($AK$5="","",Eพฐ!BN36)</f>
        <v/>
      </c>
      <c r="AO40" s="416" t="str">
        <f>IF($AO$5="","",พต.1!BK36)</f>
        <v/>
      </c>
      <c r="AP40" s="416" t="str">
        <f>IF($AO$5="","",พต.1!BL36)</f>
        <v/>
      </c>
      <c r="AQ40" s="416" t="str">
        <f>IF($AO$5="","",พต.1!BM36)</f>
        <v/>
      </c>
      <c r="AR40" s="432" t="str">
        <f>IF($AO$5="","",พต.1!BN36)</f>
        <v/>
      </c>
      <c r="AS40" s="416" t="str">
        <f>IF($AS$5="","",พต.2!BK36)</f>
        <v/>
      </c>
      <c r="AT40" s="416" t="str">
        <f>IF($AS$5="","",พต.2!BL36)</f>
        <v/>
      </c>
      <c r="AU40" s="416" t="str">
        <f>IF($AS$5="","",พต.2!BM36)</f>
        <v/>
      </c>
      <c r="AV40" s="432" t="str">
        <f>IF($AS$5="","",พต.2!BN36)</f>
        <v/>
      </c>
      <c r="AW40" s="416" t="str">
        <f>IF($AW$5="","",พต.3!BK36)</f>
        <v/>
      </c>
      <c r="AX40" s="416" t="str">
        <f>IF($AW$5="","",พต.3!BL36)</f>
        <v/>
      </c>
      <c r="AY40" s="416" t="str">
        <f>IF($AW$5="","",พต.3!BM36)</f>
        <v/>
      </c>
      <c r="AZ40" s="432" t="str">
        <f>IF($AW$5="","",พต.3!BN36)</f>
        <v/>
      </c>
      <c r="BA40" s="416" t="str">
        <f>IF($BA$5="","",พต.4!BK36)</f>
        <v/>
      </c>
      <c r="BB40" s="416" t="str">
        <f>IF($BA$5="","",พต.4!BL36)</f>
        <v/>
      </c>
      <c r="BC40" s="416" t="str">
        <f>IF($BA$5="","",พต.4!BM36)</f>
        <v/>
      </c>
      <c r="BD40" s="432" t="str">
        <f>IF($BA$5="","",พต.4!BN36)</f>
        <v/>
      </c>
      <c r="BE40" s="416" t="str">
        <f>IF($BE$5="","",พต.5!BK36)</f>
        <v/>
      </c>
      <c r="BF40" s="416" t="str">
        <f>IF($BE$5="","",พต.5!BL36)</f>
        <v/>
      </c>
      <c r="BG40" s="416" t="str">
        <f>IF($BE$5="","",พต.5!BM36)</f>
        <v/>
      </c>
      <c r="BH40" s="432" t="str">
        <f>IF($BE$5="","",พต.5!BN36)</f>
        <v/>
      </c>
      <c r="BI40" s="416"/>
      <c r="BJ40" s="416"/>
      <c r="BK40" s="416"/>
      <c r="BL40" s="416"/>
      <c r="BM40" s="25"/>
      <c r="BN40" s="412"/>
    </row>
    <row r="41" spans="2:66" s="65" customFormat="1" ht="17.100000000000001" customHeight="1">
      <c r="B41" s="412"/>
      <c r="C41" s="25"/>
      <c r="D41" s="415" t="str">
        <f>IF(ข้อมูลนร.2!D37="","",ข้อมูลนร.2!D37)</f>
        <v/>
      </c>
      <c r="E41" s="416" t="str">
        <f>IF($E$5="","",ไทย!BK37)</f>
        <v/>
      </c>
      <c r="F41" s="416" t="str">
        <f>IF($E$5="","",ไทย!BL37)</f>
        <v/>
      </c>
      <c r="G41" s="416" t="str">
        <f>IF($E$5="","",ไทย!BM37)</f>
        <v/>
      </c>
      <c r="H41" s="432" t="str">
        <f>IF($E$5="","",ไทย!BN37)</f>
        <v/>
      </c>
      <c r="I41" s="416" t="str">
        <f>IF($I$5="","",คณิต!BK37)</f>
        <v/>
      </c>
      <c r="J41" s="416" t="str">
        <f>IF($I$5="","",คณิต!BL37)</f>
        <v/>
      </c>
      <c r="K41" s="416" t="str">
        <f>IF($I$5="","",คณิต!BM37)</f>
        <v/>
      </c>
      <c r="L41" s="432" t="str">
        <f>IF($I$5="","",คณิต!BN37)</f>
        <v/>
      </c>
      <c r="M41" s="416" t="str">
        <f>IF($M$5="","",วิทย์!BK37)</f>
        <v/>
      </c>
      <c r="N41" s="416" t="str">
        <f>IF($M$5="","",วิทย์!BL37)</f>
        <v/>
      </c>
      <c r="O41" s="416" t="str">
        <f>IF($M$5="","",วิทย์!BM37)</f>
        <v/>
      </c>
      <c r="P41" s="432" t="str">
        <f>IF($M$5="","",วิทย์!BN37)</f>
        <v/>
      </c>
      <c r="Q41" s="416" t="str">
        <f>IF($Q$5="","",สังคม!BK37)</f>
        <v/>
      </c>
      <c r="R41" s="416" t="str">
        <f>IF($Q$5="","",สังคม!BL37)</f>
        <v/>
      </c>
      <c r="S41" s="416" t="str">
        <f>IF($Q$5="","",สังคม!BM37)</f>
        <v/>
      </c>
      <c r="T41" s="432" t="str">
        <f>IF($Q$5="","",สังคม!BN37)</f>
        <v/>
      </c>
      <c r="U41" s="416" t="str">
        <f>IF($U$5="","",ประวัติ!BK37)</f>
        <v/>
      </c>
      <c r="V41" s="416" t="str">
        <f>IF($U$5="","",ประวัติ!BL37)</f>
        <v/>
      </c>
      <c r="W41" s="416" t="str">
        <f>IF($U$5="","",ประวัติ!BM37)</f>
        <v/>
      </c>
      <c r="X41" s="432" t="str">
        <f>IF($U$5="","",ประวัติ!BN37)</f>
        <v/>
      </c>
      <c r="Y41" s="416" t="str">
        <f>IF($Y$5="","",สุขศึกษา!BK37)</f>
        <v/>
      </c>
      <c r="Z41" s="416" t="str">
        <f>IF($Y$5="","",สุขศึกษา!BL37)</f>
        <v/>
      </c>
      <c r="AA41" s="416" t="str">
        <f>IF($Y$5="","",สุขศึกษา!BM37)</f>
        <v/>
      </c>
      <c r="AB41" s="432" t="str">
        <f>IF($Y$5="","",สุขศึกษา!BN37)</f>
        <v/>
      </c>
      <c r="AC41" s="416" t="str">
        <f>IF($AC$5="","",ศิลปะ!BK37)</f>
        <v/>
      </c>
      <c r="AD41" s="416" t="str">
        <f>IF($AC$5="","",ศิลปะ!BL37)</f>
        <v/>
      </c>
      <c r="AE41" s="416" t="str">
        <f>IF($AC$5="","",ศิลปะ!BM37)</f>
        <v/>
      </c>
      <c r="AF41" s="432" t="str">
        <f>IF($AC$5="","",ศิลปะ!BN37)</f>
        <v/>
      </c>
      <c r="AG41" s="416" t="str">
        <f>IF($AG$5="","",การงาน!BK37)</f>
        <v/>
      </c>
      <c r="AH41" s="416" t="str">
        <f>IF($AG$5="","",การงาน!BL37)</f>
        <v/>
      </c>
      <c r="AI41" s="416" t="str">
        <f>IF($AG$5="","",การงาน!BM37)</f>
        <v/>
      </c>
      <c r="AJ41" s="432" t="str">
        <f>IF($AG$5="","",การงาน!BN37)</f>
        <v/>
      </c>
      <c r="AK41" s="416" t="str">
        <f>IF($AK$5="","",Eพฐ!BK37)</f>
        <v/>
      </c>
      <c r="AL41" s="416" t="str">
        <f>IF($AK$5="","",Eพฐ!BL37)</f>
        <v/>
      </c>
      <c r="AM41" s="416" t="str">
        <f>IF($AK$5="","",Eพฐ!BM37)</f>
        <v/>
      </c>
      <c r="AN41" s="432" t="str">
        <f>IF($AK$5="","",Eพฐ!BN37)</f>
        <v/>
      </c>
      <c r="AO41" s="416" t="str">
        <f>IF($AO$5="","",พต.1!BK37)</f>
        <v/>
      </c>
      <c r="AP41" s="416" t="str">
        <f>IF($AO$5="","",พต.1!BL37)</f>
        <v/>
      </c>
      <c r="AQ41" s="416" t="str">
        <f>IF($AO$5="","",พต.1!BM37)</f>
        <v/>
      </c>
      <c r="AR41" s="432" t="str">
        <f>IF($AO$5="","",พต.1!BN37)</f>
        <v/>
      </c>
      <c r="AS41" s="416" t="str">
        <f>IF($AS$5="","",พต.2!BK37)</f>
        <v/>
      </c>
      <c r="AT41" s="416" t="str">
        <f>IF($AS$5="","",พต.2!BL37)</f>
        <v/>
      </c>
      <c r="AU41" s="416" t="str">
        <f>IF($AS$5="","",พต.2!BM37)</f>
        <v/>
      </c>
      <c r="AV41" s="432" t="str">
        <f>IF($AS$5="","",พต.2!BN37)</f>
        <v/>
      </c>
      <c r="AW41" s="416" t="str">
        <f>IF($AW$5="","",พต.3!BK37)</f>
        <v/>
      </c>
      <c r="AX41" s="416" t="str">
        <f>IF($AW$5="","",พต.3!BL37)</f>
        <v/>
      </c>
      <c r="AY41" s="416" t="str">
        <f>IF($AW$5="","",พต.3!BM37)</f>
        <v/>
      </c>
      <c r="AZ41" s="432" t="str">
        <f>IF($AW$5="","",พต.3!BN37)</f>
        <v/>
      </c>
      <c r="BA41" s="416" t="str">
        <f>IF($BA$5="","",พต.4!BK37)</f>
        <v/>
      </c>
      <c r="BB41" s="416" t="str">
        <f>IF($BA$5="","",พต.4!BL37)</f>
        <v/>
      </c>
      <c r="BC41" s="416" t="str">
        <f>IF($BA$5="","",พต.4!BM37)</f>
        <v/>
      </c>
      <c r="BD41" s="432" t="str">
        <f>IF($BA$5="","",พต.4!BN37)</f>
        <v/>
      </c>
      <c r="BE41" s="416" t="str">
        <f>IF($BE$5="","",พต.5!BK37)</f>
        <v/>
      </c>
      <c r="BF41" s="416" t="str">
        <f>IF($BE$5="","",พต.5!BL37)</f>
        <v/>
      </c>
      <c r="BG41" s="416" t="str">
        <f>IF($BE$5="","",พต.5!BM37)</f>
        <v/>
      </c>
      <c r="BH41" s="432" t="str">
        <f>IF($BE$5="","",พต.5!BN37)</f>
        <v/>
      </c>
      <c r="BI41" s="416"/>
      <c r="BJ41" s="416"/>
      <c r="BK41" s="416"/>
      <c r="BL41" s="416"/>
      <c r="BM41" s="25"/>
      <c r="BN41" s="412"/>
    </row>
    <row r="42" spans="2:66" s="65" customFormat="1" ht="17.100000000000001" customHeight="1">
      <c r="B42" s="412"/>
      <c r="C42" s="25"/>
      <c r="D42" s="415" t="str">
        <f>IF(ข้อมูลนร.2!D38="","",ข้อมูลนร.2!D38)</f>
        <v/>
      </c>
      <c r="E42" s="416" t="str">
        <f>IF($E$5="","",ไทย!BK38)</f>
        <v/>
      </c>
      <c r="F42" s="416" t="str">
        <f>IF($E$5="","",ไทย!BL38)</f>
        <v/>
      </c>
      <c r="G42" s="416" t="str">
        <f>IF($E$5="","",ไทย!BM38)</f>
        <v/>
      </c>
      <c r="H42" s="432" t="str">
        <f>IF($E$5="","",ไทย!BN38)</f>
        <v/>
      </c>
      <c r="I42" s="416" t="str">
        <f>IF($I$5="","",คณิต!BK38)</f>
        <v/>
      </c>
      <c r="J42" s="416" t="str">
        <f>IF($I$5="","",คณิต!BL38)</f>
        <v/>
      </c>
      <c r="K42" s="416" t="str">
        <f>IF($I$5="","",คณิต!BM38)</f>
        <v/>
      </c>
      <c r="L42" s="432" t="str">
        <f>IF($I$5="","",คณิต!BN38)</f>
        <v/>
      </c>
      <c r="M42" s="416" t="str">
        <f>IF($M$5="","",วิทย์!BK38)</f>
        <v/>
      </c>
      <c r="N42" s="416" t="str">
        <f>IF($M$5="","",วิทย์!BL38)</f>
        <v/>
      </c>
      <c r="O42" s="416" t="str">
        <f>IF($M$5="","",วิทย์!BM38)</f>
        <v/>
      </c>
      <c r="P42" s="432" t="str">
        <f>IF($M$5="","",วิทย์!BN38)</f>
        <v/>
      </c>
      <c r="Q42" s="416" t="str">
        <f>IF($Q$5="","",สังคม!BK38)</f>
        <v/>
      </c>
      <c r="R42" s="416" t="str">
        <f>IF($Q$5="","",สังคม!BL38)</f>
        <v/>
      </c>
      <c r="S42" s="416" t="str">
        <f>IF($Q$5="","",สังคม!BM38)</f>
        <v/>
      </c>
      <c r="T42" s="432" t="str">
        <f>IF($Q$5="","",สังคม!BN38)</f>
        <v/>
      </c>
      <c r="U42" s="416" t="str">
        <f>IF($U$5="","",ประวัติ!BK38)</f>
        <v/>
      </c>
      <c r="V42" s="416" t="str">
        <f>IF($U$5="","",ประวัติ!BL38)</f>
        <v/>
      </c>
      <c r="W42" s="416" t="str">
        <f>IF($U$5="","",ประวัติ!BM38)</f>
        <v/>
      </c>
      <c r="X42" s="432" t="str">
        <f>IF($U$5="","",ประวัติ!BN38)</f>
        <v/>
      </c>
      <c r="Y42" s="416" t="str">
        <f>IF($Y$5="","",สุขศึกษา!BK38)</f>
        <v/>
      </c>
      <c r="Z42" s="416" t="str">
        <f>IF($Y$5="","",สุขศึกษา!BL38)</f>
        <v/>
      </c>
      <c r="AA42" s="416" t="str">
        <f>IF($Y$5="","",สุขศึกษา!BM38)</f>
        <v/>
      </c>
      <c r="AB42" s="432" t="str">
        <f>IF($Y$5="","",สุขศึกษา!BN38)</f>
        <v/>
      </c>
      <c r="AC42" s="416" t="str">
        <f>IF($AC$5="","",ศิลปะ!BK38)</f>
        <v/>
      </c>
      <c r="AD42" s="416" t="str">
        <f>IF($AC$5="","",ศิลปะ!BL38)</f>
        <v/>
      </c>
      <c r="AE42" s="416" t="str">
        <f>IF($AC$5="","",ศิลปะ!BM38)</f>
        <v/>
      </c>
      <c r="AF42" s="432" t="str">
        <f>IF($AC$5="","",ศิลปะ!BN38)</f>
        <v/>
      </c>
      <c r="AG42" s="416" t="str">
        <f>IF($AG$5="","",การงาน!BK38)</f>
        <v/>
      </c>
      <c r="AH42" s="416" t="str">
        <f>IF($AG$5="","",การงาน!BL38)</f>
        <v/>
      </c>
      <c r="AI42" s="416" t="str">
        <f>IF($AG$5="","",การงาน!BM38)</f>
        <v/>
      </c>
      <c r="AJ42" s="432" t="str">
        <f>IF($AG$5="","",การงาน!BN38)</f>
        <v/>
      </c>
      <c r="AK42" s="416" t="str">
        <f>IF($AK$5="","",Eพฐ!BK38)</f>
        <v/>
      </c>
      <c r="AL42" s="416" t="str">
        <f>IF($AK$5="","",Eพฐ!BL38)</f>
        <v/>
      </c>
      <c r="AM42" s="416" t="str">
        <f>IF($AK$5="","",Eพฐ!BM38)</f>
        <v/>
      </c>
      <c r="AN42" s="432" t="str">
        <f>IF($AK$5="","",Eพฐ!BN38)</f>
        <v/>
      </c>
      <c r="AO42" s="416" t="str">
        <f>IF($AO$5="","",พต.1!BK38)</f>
        <v/>
      </c>
      <c r="AP42" s="416" t="str">
        <f>IF($AO$5="","",พต.1!BL38)</f>
        <v/>
      </c>
      <c r="AQ42" s="416" t="str">
        <f>IF($AO$5="","",พต.1!BM38)</f>
        <v/>
      </c>
      <c r="AR42" s="432" t="str">
        <f>IF($AO$5="","",พต.1!BN38)</f>
        <v/>
      </c>
      <c r="AS42" s="416" t="str">
        <f>IF($AS$5="","",พต.2!BK38)</f>
        <v/>
      </c>
      <c r="AT42" s="416" t="str">
        <f>IF($AS$5="","",พต.2!BL38)</f>
        <v/>
      </c>
      <c r="AU42" s="416" t="str">
        <f>IF($AS$5="","",พต.2!BM38)</f>
        <v/>
      </c>
      <c r="AV42" s="432" t="str">
        <f>IF($AS$5="","",พต.2!BN38)</f>
        <v/>
      </c>
      <c r="AW42" s="416" t="str">
        <f>IF($AW$5="","",พต.3!BK38)</f>
        <v/>
      </c>
      <c r="AX42" s="416" t="str">
        <f>IF($AW$5="","",พต.3!BL38)</f>
        <v/>
      </c>
      <c r="AY42" s="416" t="str">
        <f>IF($AW$5="","",พต.3!BM38)</f>
        <v/>
      </c>
      <c r="AZ42" s="432" t="str">
        <f>IF($AW$5="","",พต.3!BN38)</f>
        <v/>
      </c>
      <c r="BA42" s="416" t="str">
        <f>IF($BA$5="","",พต.4!BK38)</f>
        <v/>
      </c>
      <c r="BB42" s="416" t="str">
        <f>IF($BA$5="","",พต.4!BL38)</f>
        <v/>
      </c>
      <c r="BC42" s="416" t="str">
        <f>IF($BA$5="","",พต.4!BM38)</f>
        <v/>
      </c>
      <c r="BD42" s="432" t="str">
        <f>IF($BA$5="","",พต.4!BN38)</f>
        <v/>
      </c>
      <c r="BE42" s="416" t="str">
        <f>IF($BE$5="","",พต.5!BK38)</f>
        <v/>
      </c>
      <c r="BF42" s="416" t="str">
        <f>IF($BE$5="","",พต.5!BL38)</f>
        <v/>
      </c>
      <c r="BG42" s="416" t="str">
        <f>IF($BE$5="","",พต.5!BM38)</f>
        <v/>
      </c>
      <c r="BH42" s="432" t="str">
        <f>IF($BE$5="","",พต.5!BN38)</f>
        <v/>
      </c>
      <c r="BI42" s="416"/>
      <c r="BJ42" s="416"/>
      <c r="BK42" s="416"/>
      <c r="BL42" s="416"/>
      <c r="BM42" s="25"/>
      <c r="BN42" s="412"/>
    </row>
    <row r="43" spans="2:66" s="65" customFormat="1" ht="17.100000000000001" customHeight="1">
      <c r="B43" s="412"/>
      <c r="C43" s="25"/>
      <c r="D43" s="415" t="str">
        <f>IF(ข้อมูลนร.2!D39="","",ข้อมูลนร.2!D39)</f>
        <v/>
      </c>
      <c r="E43" s="416" t="str">
        <f>IF($E$5="","",ไทย!BK39)</f>
        <v/>
      </c>
      <c r="F43" s="416" t="str">
        <f>IF($E$5="","",ไทย!BL39)</f>
        <v/>
      </c>
      <c r="G43" s="416" t="str">
        <f>IF($E$5="","",ไทย!BM39)</f>
        <v/>
      </c>
      <c r="H43" s="432" t="str">
        <f>IF($E$5="","",ไทย!BN39)</f>
        <v/>
      </c>
      <c r="I43" s="416" t="str">
        <f>IF($I$5="","",คณิต!BK39)</f>
        <v/>
      </c>
      <c r="J43" s="416" t="str">
        <f>IF($I$5="","",คณิต!BL39)</f>
        <v/>
      </c>
      <c r="K43" s="416" t="str">
        <f>IF($I$5="","",คณิต!BM39)</f>
        <v/>
      </c>
      <c r="L43" s="432" t="str">
        <f>IF($I$5="","",คณิต!BN39)</f>
        <v/>
      </c>
      <c r="M43" s="416" t="str">
        <f>IF($M$5="","",วิทย์!BK39)</f>
        <v/>
      </c>
      <c r="N43" s="416" t="str">
        <f>IF($M$5="","",วิทย์!BL39)</f>
        <v/>
      </c>
      <c r="O43" s="416" t="str">
        <f>IF($M$5="","",วิทย์!BM39)</f>
        <v/>
      </c>
      <c r="P43" s="432" t="str">
        <f>IF($M$5="","",วิทย์!BN39)</f>
        <v/>
      </c>
      <c r="Q43" s="416" t="str">
        <f>IF($Q$5="","",สังคม!BK39)</f>
        <v/>
      </c>
      <c r="R43" s="416" t="str">
        <f>IF($Q$5="","",สังคม!BL39)</f>
        <v/>
      </c>
      <c r="S43" s="416" t="str">
        <f>IF($Q$5="","",สังคม!BM39)</f>
        <v/>
      </c>
      <c r="T43" s="432" t="str">
        <f>IF($Q$5="","",สังคม!BN39)</f>
        <v/>
      </c>
      <c r="U43" s="416" t="str">
        <f>IF($U$5="","",ประวัติ!BK39)</f>
        <v/>
      </c>
      <c r="V43" s="416" t="str">
        <f>IF($U$5="","",ประวัติ!BL39)</f>
        <v/>
      </c>
      <c r="W43" s="416" t="str">
        <f>IF($U$5="","",ประวัติ!BM39)</f>
        <v/>
      </c>
      <c r="X43" s="432" t="str">
        <f>IF($U$5="","",ประวัติ!BN39)</f>
        <v/>
      </c>
      <c r="Y43" s="416" t="str">
        <f>IF($Y$5="","",สุขศึกษา!BK39)</f>
        <v/>
      </c>
      <c r="Z43" s="416" t="str">
        <f>IF($Y$5="","",สุขศึกษา!BL39)</f>
        <v/>
      </c>
      <c r="AA43" s="416" t="str">
        <f>IF($Y$5="","",สุขศึกษา!BM39)</f>
        <v/>
      </c>
      <c r="AB43" s="432" t="str">
        <f>IF($Y$5="","",สุขศึกษา!BN39)</f>
        <v/>
      </c>
      <c r="AC43" s="416" t="str">
        <f>IF($AC$5="","",ศิลปะ!BK39)</f>
        <v/>
      </c>
      <c r="AD43" s="416" t="str">
        <f>IF($AC$5="","",ศิลปะ!BL39)</f>
        <v/>
      </c>
      <c r="AE43" s="416" t="str">
        <f>IF($AC$5="","",ศิลปะ!BM39)</f>
        <v/>
      </c>
      <c r="AF43" s="432" t="str">
        <f>IF($AC$5="","",ศิลปะ!BN39)</f>
        <v/>
      </c>
      <c r="AG43" s="416" t="str">
        <f>IF($AG$5="","",การงาน!BK39)</f>
        <v/>
      </c>
      <c r="AH43" s="416" t="str">
        <f>IF($AG$5="","",การงาน!BL39)</f>
        <v/>
      </c>
      <c r="AI43" s="416" t="str">
        <f>IF($AG$5="","",การงาน!BM39)</f>
        <v/>
      </c>
      <c r="AJ43" s="432" t="str">
        <f>IF($AG$5="","",การงาน!BN39)</f>
        <v/>
      </c>
      <c r="AK43" s="416" t="str">
        <f>IF($AK$5="","",Eพฐ!BK39)</f>
        <v/>
      </c>
      <c r="AL43" s="416" t="str">
        <f>IF($AK$5="","",Eพฐ!BL39)</f>
        <v/>
      </c>
      <c r="AM43" s="416" t="str">
        <f>IF($AK$5="","",Eพฐ!BM39)</f>
        <v/>
      </c>
      <c r="AN43" s="432" t="str">
        <f>IF($AK$5="","",Eพฐ!BN39)</f>
        <v/>
      </c>
      <c r="AO43" s="416" t="str">
        <f>IF($AO$5="","",พต.1!BK39)</f>
        <v/>
      </c>
      <c r="AP43" s="416" t="str">
        <f>IF($AO$5="","",พต.1!BL39)</f>
        <v/>
      </c>
      <c r="AQ43" s="416" t="str">
        <f>IF($AO$5="","",พต.1!BM39)</f>
        <v/>
      </c>
      <c r="AR43" s="432" t="str">
        <f>IF($AO$5="","",พต.1!BN39)</f>
        <v/>
      </c>
      <c r="AS43" s="416" t="str">
        <f>IF($AS$5="","",พต.2!BK39)</f>
        <v/>
      </c>
      <c r="AT43" s="416" t="str">
        <f>IF($AS$5="","",พต.2!BL39)</f>
        <v/>
      </c>
      <c r="AU43" s="416" t="str">
        <f>IF($AS$5="","",พต.2!BM39)</f>
        <v/>
      </c>
      <c r="AV43" s="432" t="str">
        <f>IF($AS$5="","",พต.2!BN39)</f>
        <v/>
      </c>
      <c r="AW43" s="416" t="str">
        <f>IF($AW$5="","",พต.3!BK39)</f>
        <v/>
      </c>
      <c r="AX43" s="416" t="str">
        <f>IF($AW$5="","",พต.3!BL39)</f>
        <v/>
      </c>
      <c r="AY43" s="416" t="str">
        <f>IF($AW$5="","",พต.3!BM39)</f>
        <v/>
      </c>
      <c r="AZ43" s="432" t="str">
        <f>IF($AW$5="","",พต.3!BN39)</f>
        <v/>
      </c>
      <c r="BA43" s="416" t="str">
        <f>IF($BA$5="","",พต.4!BK39)</f>
        <v/>
      </c>
      <c r="BB43" s="416" t="str">
        <f>IF($BA$5="","",พต.4!BL39)</f>
        <v/>
      </c>
      <c r="BC43" s="416" t="str">
        <f>IF($BA$5="","",พต.4!BM39)</f>
        <v/>
      </c>
      <c r="BD43" s="432" t="str">
        <f>IF($BA$5="","",พต.4!BN39)</f>
        <v/>
      </c>
      <c r="BE43" s="416" t="str">
        <f>IF($BE$5="","",พต.5!BK39)</f>
        <v/>
      </c>
      <c r="BF43" s="416" t="str">
        <f>IF($BE$5="","",พต.5!BL39)</f>
        <v/>
      </c>
      <c r="BG43" s="416" t="str">
        <f>IF($BE$5="","",พต.5!BM39)</f>
        <v/>
      </c>
      <c r="BH43" s="432" t="str">
        <f>IF($BE$5="","",พต.5!BN39)</f>
        <v/>
      </c>
      <c r="BI43" s="416"/>
      <c r="BJ43" s="416"/>
      <c r="BK43" s="416"/>
      <c r="BL43" s="416"/>
      <c r="BM43" s="25"/>
      <c r="BN43" s="412"/>
    </row>
    <row r="44" spans="2:66" s="65" customFormat="1" ht="17.100000000000001" customHeight="1">
      <c r="B44" s="412"/>
      <c r="C44" s="25"/>
      <c r="D44" s="415" t="str">
        <f>IF(ข้อมูลนร.2!D40="","",ข้อมูลนร.2!D40)</f>
        <v/>
      </c>
      <c r="E44" s="416" t="str">
        <f>IF($E$5="","",ไทย!BK40)</f>
        <v/>
      </c>
      <c r="F44" s="416" t="str">
        <f>IF($E$5="","",ไทย!BL40)</f>
        <v/>
      </c>
      <c r="G44" s="416" t="str">
        <f>IF($E$5="","",ไทย!BM40)</f>
        <v/>
      </c>
      <c r="H44" s="432" t="str">
        <f>IF($E$5="","",ไทย!BN40)</f>
        <v/>
      </c>
      <c r="I44" s="416" t="str">
        <f>IF($I$5="","",คณิต!BK40)</f>
        <v/>
      </c>
      <c r="J44" s="416" t="str">
        <f>IF($I$5="","",คณิต!BL40)</f>
        <v/>
      </c>
      <c r="K44" s="416" t="str">
        <f>IF($I$5="","",คณิต!BM40)</f>
        <v/>
      </c>
      <c r="L44" s="432" t="str">
        <f>IF($I$5="","",คณิต!BN40)</f>
        <v/>
      </c>
      <c r="M44" s="416" t="str">
        <f>IF($M$5="","",วิทย์!BK40)</f>
        <v/>
      </c>
      <c r="N44" s="416" t="str">
        <f>IF($M$5="","",วิทย์!BL40)</f>
        <v/>
      </c>
      <c r="O44" s="416" t="str">
        <f>IF($M$5="","",วิทย์!BM40)</f>
        <v/>
      </c>
      <c r="P44" s="432" t="str">
        <f>IF($M$5="","",วิทย์!BN40)</f>
        <v/>
      </c>
      <c r="Q44" s="416" t="str">
        <f>IF($Q$5="","",สังคม!BK40)</f>
        <v/>
      </c>
      <c r="R44" s="416" t="str">
        <f>IF($Q$5="","",สังคม!BL40)</f>
        <v/>
      </c>
      <c r="S44" s="416" t="str">
        <f>IF($Q$5="","",สังคม!BM40)</f>
        <v/>
      </c>
      <c r="T44" s="432" t="str">
        <f>IF($Q$5="","",สังคม!BN40)</f>
        <v/>
      </c>
      <c r="U44" s="416" t="str">
        <f>IF($U$5="","",ประวัติ!BK40)</f>
        <v/>
      </c>
      <c r="V44" s="416" t="str">
        <f>IF($U$5="","",ประวัติ!BL40)</f>
        <v/>
      </c>
      <c r="W44" s="416" t="str">
        <f>IF($U$5="","",ประวัติ!BM40)</f>
        <v/>
      </c>
      <c r="X44" s="432" t="str">
        <f>IF($U$5="","",ประวัติ!BN40)</f>
        <v/>
      </c>
      <c r="Y44" s="416" t="str">
        <f>IF($Y$5="","",สุขศึกษา!BK40)</f>
        <v/>
      </c>
      <c r="Z44" s="416" t="str">
        <f>IF($Y$5="","",สุขศึกษา!BL40)</f>
        <v/>
      </c>
      <c r="AA44" s="416" t="str">
        <f>IF($Y$5="","",สุขศึกษา!BM40)</f>
        <v/>
      </c>
      <c r="AB44" s="432" t="str">
        <f>IF($Y$5="","",สุขศึกษา!BN40)</f>
        <v/>
      </c>
      <c r="AC44" s="416" t="str">
        <f>IF($AC$5="","",ศิลปะ!BK40)</f>
        <v/>
      </c>
      <c r="AD44" s="416" t="str">
        <f>IF($AC$5="","",ศิลปะ!BL40)</f>
        <v/>
      </c>
      <c r="AE44" s="416" t="str">
        <f>IF($AC$5="","",ศิลปะ!BM40)</f>
        <v/>
      </c>
      <c r="AF44" s="432" t="str">
        <f>IF($AC$5="","",ศิลปะ!BN40)</f>
        <v/>
      </c>
      <c r="AG44" s="416" t="str">
        <f>IF($AG$5="","",การงาน!BK40)</f>
        <v/>
      </c>
      <c r="AH44" s="416" t="str">
        <f>IF($AG$5="","",การงาน!BL40)</f>
        <v/>
      </c>
      <c r="AI44" s="416" t="str">
        <f>IF($AG$5="","",การงาน!BM40)</f>
        <v/>
      </c>
      <c r="AJ44" s="432" t="str">
        <f>IF($AG$5="","",การงาน!BN40)</f>
        <v/>
      </c>
      <c r="AK44" s="416" t="str">
        <f>IF($AK$5="","",Eพฐ!BK40)</f>
        <v/>
      </c>
      <c r="AL44" s="416" t="str">
        <f>IF($AK$5="","",Eพฐ!BL40)</f>
        <v/>
      </c>
      <c r="AM44" s="416" t="str">
        <f>IF($AK$5="","",Eพฐ!BM40)</f>
        <v/>
      </c>
      <c r="AN44" s="432" t="str">
        <f>IF($AK$5="","",Eพฐ!BN40)</f>
        <v/>
      </c>
      <c r="AO44" s="416" t="str">
        <f>IF($AO$5="","",พต.1!BK40)</f>
        <v/>
      </c>
      <c r="AP44" s="416" t="str">
        <f>IF($AO$5="","",พต.1!BL40)</f>
        <v/>
      </c>
      <c r="AQ44" s="416" t="str">
        <f>IF($AO$5="","",พต.1!BM40)</f>
        <v/>
      </c>
      <c r="AR44" s="432" t="str">
        <f>IF($AO$5="","",พต.1!BN40)</f>
        <v/>
      </c>
      <c r="AS44" s="416" t="str">
        <f>IF($AS$5="","",พต.2!BK40)</f>
        <v/>
      </c>
      <c r="AT44" s="416" t="str">
        <f>IF($AS$5="","",พต.2!BL40)</f>
        <v/>
      </c>
      <c r="AU44" s="416" t="str">
        <f>IF($AS$5="","",พต.2!BM40)</f>
        <v/>
      </c>
      <c r="AV44" s="432" t="str">
        <f>IF($AS$5="","",พต.2!BN40)</f>
        <v/>
      </c>
      <c r="AW44" s="416" t="str">
        <f>IF($AW$5="","",พต.3!BK40)</f>
        <v/>
      </c>
      <c r="AX44" s="416" t="str">
        <f>IF($AW$5="","",พต.3!BL40)</f>
        <v/>
      </c>
      <c r="AY44" s="416" t="str">
        <f>IF($AW$5="","",พต.3!BM40)</f>
        <v/>
      </c>
      <c r="AZ44" s="432" t="str">
        <f>IF($AW$5="","",พต.3!BN40)</f>
        <v/>
      </c>
      <c r="BA44" s="416" t="str">
        <f>IF($BA$5="","",พต.4!BK40)</f>
        <v/>
      </c>
      <c r="BB44" s="416" t="str">
        <f>IF($BA$5="","",พต.4!BL40)</f>
        <v/>
      </c>
      <c r="BC44" s="416" t="str">
        <f>IF($BA$5="","",พต.4!BM40)</f>
        <v/>
      </c>
      <c r="BD44" s="432" t="str">
        <f>IF($BA$5="","",พต.4!BN40)</f>
        <v/>
      </c>
      <c r="BE44" s="416" t="str">
        <f>IF($BE$5="","",พต.5!BK40)</f>
        <v/>
      </c>
      <c r="BF44" s="416" t="str">
        <f>IF($BE$5="","",พต.5!BL40)</f>
        <v/>
      </c>
      <c r="BG44" s="416" t="str">
        <f>IF($BE$5="","",พต.5!BM40)</f>
        <v/>
      </c>
      <c r="BH44" s="432" t="str">
        <f>IF($BE$5="","",พต.5!BN40)</f>
        <v/>
      </c>
      <c r="BI44" s="416"/>
      <c r="BJ44" s="416"/>
      <c r="BK44" s="416"/>
      <c r="BL44" s="416"/>
      <c r="BM44" s="25"/>
      <c r="BN44" s="412"/>
    </row>
    <row r="45" spans="2:66" s="65" customFormat="1" ht="17.100000000000001" customHeight="1">
      <c r="B45" s="412"/>
      <c r="C45" s="25"/>
      <c r="D45" s="410" t="str">
        <f>IF(ข้อมูลนร.2!D41="","",ข้อมูลนร.2!D41)</f>
        <v/>
      </c>
      <c r="E45" s="417" t="str">
        <f>IF($E$5="","",ไทย!BK41)</f>
        <v/>
      </c>
      <c r="F45" s="417" t="str">
        <f>IF($E$5="","",ไทย!BL41)</f>
        <v/>
      </c>
      <c r="G45" s="417" t="str">
        <f>IF($E$5="","",ไทย!BM41)</f>
        <v/>
      </c>
      <c r="H45" s="433" t="str">
        <f>IF($E$5="","",ไทย!BN41)</f>
        <v/>
      </c>
      <c r="I45" s="417" t="str">
        <f>IF($I$5="","",คณิต!BK41)</f>
        <v/>
      </c>
      <c r="J45" s="417" t="str">
        <f>IF($I$5="","",คณิต!BL41)</f>
        <v/>
      </c>
      <c r="K45" s="417" t="str">
        <f>IF($I$5="","",คณิต!BM41)</f>
        <v/>
      </c>
      <c r="L45" s="433" t="str">
        <f>IF($I$5="","",คณิต!BN41)</f>
        <v/>
      </c>
      <c r="M45" s="417" t="str">
        <f>IF($M$5="","",วิทย์!BK41)</f>
        <v/>
      </c>
      <c r="N45" s="417" t="str">
        <f>IF($M$5="","",วิทย์!BL41)</f>
        <v/>
      </c>
      <c r="O45" s="417" t="str">
        <f>IF($M$5="","",วิทย์!BM41)</f>
        <v/>
      </c>
      <c r="P45" s="433" t="str">
        <f>IF($M$5="","",วิทย์!BN41)</f>
        <v/>
      </c>
      <c r="Q45" s="417" t="str">
        <f>IF($Q$5="","",สังคม!BK41)</f>
        <v/>
      </c>
      <c r="R45" s="417" t="str">
        <f>IF($Q$5="","",สังคม!BL41)</f>
        <v/>
      </c>
      <c r="S45" s="417" t="str">
        <f>IF($Q$5="","",สังคม!BM41)</f>
        <v/>
      </c>
      <c r="T45" s="433" t="str">
        <f>IF($Q$5="","",สังคม!BN41)</f>
        <v/>
      </c>
      <c r="U45" s="417" t="str">
        <f>IF($U$5="","",ประวัติ!BK41)</f>
        <v/>
      </c>
      <c r="V45" s="417" t="str">
        <f>IF($U$5="","",ประวัติ!BL41)</f>
        <v/>
      </c>
      <c r="W45" s="417" t="str">
        <f>IF($U$5="","",ประวัติ!BM41)</f>
        <v/>
      </c>
      <c r="X45" s="433" t="str">
        <f>IF($U$5="","",ประวัติ!BN41)</f>
        <v/>
      </c>
      <c r="Y45" s="417" t="str">
        <f>IF($Y$5="","",สุขศึกษา!BK41)</f>
        <v/>
      </c>
      <c r="Z45" s="417" t="str">
        <f>IF($Y$5="","",สุขศึกษา!BL41)</f>
        <v/>
      </c>
      <c r="AA45" s="417" t="str">
        <f>IF($Y$5="","",สุขศึกษา!BM41)</f>
        <v/>
      </c>
      <c r="AB45" s="433" t="str">
        <f>IF($Y$5="","",สุขศึกษา!BN41)</f>
        <v/>
      </c>
      <c r="AC45" s="417" t="str">
        <f>IF($AC$5="","",ศิลปะ!BK41)</f>
        <v/>
      </c>
      <c r="AD45" s="417" t="str">
        <f>IF($AC$5="","",ศิลปะ!BL41)</f>
        <v/>
      </c>
      <c r="AE45" s="417" t="str">
        <f>IF($AC$5="","",ศิลปะ!BM41)</f>
        <v/>
      </c>
      <c r="AF45" s="433" t="str">
        <f>IF($AC$5="","",ศิลปะ!BN41)</f>
        <v/>
      </c>
      <c r="AG45" s="417" t="str">
        <f>IF($AG$5="","",การงาน!BK41)</f>
        <v/>
      </c>
      <c r="AH45" s="417" t="str">
        <f>IF($AG$5="","",การงาน!BL41)</f>
        <v/>
      </c>
      <c r="AI45" s="417" t="str">
        <f>IF($AG$5="","",การงาน!BM41)</f>
        <v/>
      </c>
      <c r="AJ45" s="433" t="str">
        <f>IF($AG$5="","",การงาน!BN41)</f>
        <v/>
      </c>
      <c r="AK45" s="417" t="str">
        <f>IF($AK$5="","",Eพฐ!BK41)</f>
        <v/>
      </c>
      <c r="AL45" s="417" t="str">
        <f>IF($AK$5="","",Eพฐ!BL41)</f>
        <v/>
      </c>
      <c r="AM45" s="417" t="str">
        <f>IF($AK$5="","",Eพฐ!BM41)</f>
        <v/>
      </c>
      <c r="AN45" s="433" t="str">
        <f>IF($AK$5="","",Eพฐ!BN41)</f>
        <v/>
      </c>
      <c r="AO45" s="417" t="str">
        <f>IF($AO$5="","",พต.1!BK41)</f>
        <v/>
      </c>
      <c r="AP45" s="417" t="str">
        <f>IF($AO$5="","",พต.1!BL41)</f>
        <v/>
      </c>
      <c r="AQ45" s="417" t="str">
        <f>IF($AO$5="","",พต.1!BM41)</f>
        <v/>
      </c>
      <c r="AR45" s="433" t="str">
        <f>IF($AO$5="","",พต.1!BN41)</f>
        <v/>
      </c>
      <c r="AS45" s="417" t="str">
        <f>IF($AS$5="","",พต.2!BK41)</f>
        <v/>
      </c>
      <c r="AT45" s="417" t="str">
        <f>IF($AS$5="","",พต.2!BL41)</f>
        <v/>
      </c>
      <c r="AU45" s="417" t="str">
        <f>IF($AS$5="","",พต.2!BM41)</f>
        <v/>
      </c>
      <c r="AV45" s="433" t="str">
        <f>IF($AS$5="","",พต.2!BN41)</f>
        <v/>
      </c>
      <c r="AW45" s="417" t="str">
        <f>IF($AW$5="","",พต.3!BK41)</f>
        <v/>
      </c>
      <c r="AX45" s="417" t="str">
        <f>IF($AW$5="","",พต.3!BL41)</f>
        <v/>
      </c>
      <c r="AY45" s="417" t="str">
        <f>IF($AW$5="","",พต.3!BM41)</f>
        <v/>
      </c>
      <c r="AZ45" s="433" t="str">
        <f>IF($AW$5="","",พต.3!BN41)</f>
        <v/>
      </c>
      <c r="BA45" s="417" t="str">
        <f>IF($BA$5="","",พต.4!BK41)</f>
        <v/>
      </c>
      <c r="BB45" s="417" t="str">
        <f>IF($BA$5="","",พต.4!BL41)</f>
        <v/>
      </c>
      <c r="BC45" s="417" t="str">
        <f>IF($BA$5="","",พต.4!BM41)</f>
        <v/>
      </c>
      <c r="BD45" s="433" t="str">
        <f>IF($BA$5="","",พต.4!BN41)</f>
        <v/>
      </c>
      <c r="BE45" s="417" t="str">
        <f>IF($BE$5="","",พต.5!BK41)</f>
        <v/>
      </c>
      <c r="BF45" s="417" t="str">
        <f>IF($BE$5="","",พต.5!BL41)</f>
        <v/>
      </c>
      <c r="BG45" s="417" t="str">
        <f>IF($BE$5="","",พต.5!BM41)</f>
        <v/>
      </c>
      <c r="BH45" s="433" t="str">
        <f>IF($BE$5="","",พต.5!BN41)</f>
        <v/>
      </c>
      <c r="BI45" s="417"/>
      <c r="BJ45" s="417"/>
      <c r="BK45" s="417"/>
      <c r="BL45" s="417"/>
      <c r="BM45" s="25"/>
      <c r="BN45" s="412"/>
    </row>
    <row r="46" spans="2:66">
      <c r="B46" s="14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4"/>
    </row>
    <row r="47" spans="2:66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</sheetData>
  <sheetProtection algorithmName="SHA-512" hashValue="eHr/O1bGz46I74hZSTOFzNCUBamiI0D1tAb78qWTNuPGzdNWylZkCE1qOLDER1DAlIiQKqtUjP2lwWx1nhQP+A==" saltValue="EXjUfkgpR4AeP77Lg9j+WQ==" spinCount="100000" sheet="1" objects="1" scenarios="1"/>
  <mergeCells count="49">
    <mergeCell ref="BL7:BL10"/>
    <mergeCell ref="AN7:AN10"/>
    <mergeCell ref="AR7:AR10"/>
    <mergeCell ref="AV7:AV10"/>
    <mergeCell ref="AZ7:AZ10"/>
    <mergeCell ref="BD7:BD10"/>
    <mergeCell ref="BH7:BH10"/>
    <mergeCell ref="BE6:BH6"/>
    <mergeCell ref="BI6:BL6"/>
    <mergeCell ref="H7:H10"/>
    <mergeCell ref="L7:L10"/>
    <mergeCell ref="P7:P10"/>
    <mergeCell ref="T7:T10"/>
    <mergeCell ref="X7:X10"/>
    <mergeCell ref="AB7:AB10"/>
    <mergeCell ref="AF7:AF10"/>
    <mergeCell ref="AJ7:AJ10"/>
    <mergeCell ref="AG6:AJ6"/>
    <mergeCell ref="AK6:AN6"/>
    <mergeCell ref="AO6:AR6"/>
    <mergeCell ref="AS6:AV6"/>
    <mergeCell ref="AW6:AZ6"/>
    <mergeCell ref="BA6:BD6"/>
    <mergeCell ref="AG5:AJ5"/>
    <mergeCell ref="AK5:AN5"/>
    <mergeCell ref="AO5:AR5"/>
    <mergeCell ref="AS5:AV5"/>
    <mergeCell ref="AW5:AZ5"/>
    <mergeCell ref="Q6:T6"/>
    <mergeCell ref="U6:X6"/>
    <mergeCell ref="Y6:AB6"/>
    <mergeCell ref="AC6:AF6"/>
    <mergeCell ref="AC5:AF5"/>
    <mergeCell ref="E3:W3"/>
    <mergeCell ref="Y3:AQ3"/>
    <mergeCell ref="AS3:BK3"/>
    <mergeCell ref="D5:D10"/>
    <mergeCell ref="E5:H5"/>
    <mergeCell ref="I5:L5"/>
    <mergeCell ref="M5:P5"/>
    <mergeCell ref="Q5:T5"/>
    <mergeCell ref="U5:X5"/>
    <mergeCell ref="Y5:AB5"/>
    <mergeCell ref="BA5:BD5"/>
    <mergeCell ref="BE5:BH5"/>
    <mergeCell ref="BI5:BL5"/>
    <mergeCell ref="E6:H6"/>
    <mergeCell ref="I6:L6"/>
    <mergeCell ref="M6:P6"/>
  </mergeCells>
  <pageMargins left="0.39370078740157483" right="0.11811023622047245" top="0.47244094488188981" bottom="0.15748031496062992" header="0.11811023622047245" footer="0.11811023622047245"/>
  <pageSetup paperSize="9" pageOrder="overThenDown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BN47"/>
  <sheetViews>
    <sheetView showGridLines="0" showRowColHeaders="0" workbookViewId="0"/>
  </sheetViews>
  <sheetFormatPr defaultRowHeight="21"/>
  <cols>
    <col min="1" max="1" width="21.75" style="18" customWidth="1"/>
    <col min="2" max="3" width="3.125" style="18" customWidth="1"/>
    <col min="4" max="64" width="4.375" style="18" customWidth="1"/>
    <col min="65" max="66" width="3.875" style="18" customWidth="1"/>
    <col min="67" max="16384" width="9" style="18"/>
  </cols>
  <sheetData>
    <row r="1" spans="2:66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</row>
    <row r="2" spans="2:66">
      <c r="B2" s="14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4"/>
    </row>
    <row r="3" spans="2:66">
      <c r="B3" s="14"/>
      <c r="C3" s="13"/>
      <c r="D3" s="398"/>
      <c r="E3" s="751" t="s">
        <v>357</v>
      </c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T3" s="751"/>
      <c r="U3" s="751"/>
      <c r="V3" s="751"/>
      <c r="W3" s="751"/>
      <c r="X3" s="427"/>
      <c r="Y3" s="751" t="str">
        <f>IF(E3="","",E3)</f>
        <v>ผลการประเมินกลุ่มสาระการเรียนรู้ ภาคเรียนที่ 2</v>
      </c>
      <c r="Z3" s="751"/>
      <c r="AA3" s="751"/>
      <c r="AB3" s="751"/>
      <c r="AC3" s="751"/>
      <c r="AD3" s="751"/>
      <c r="AE3" s="751"/>
      <c r="AF3" s="751"/>
      <c r="AG3" s="751"/>
      <c r="AH3" s="751"/>
      <c r="AI3" s="751"/>
      <c r="AJ3" s="751"/>
      <c r="AK3" s="751"/>
      <c r="AL3" s="751"/>
      <c r="AM3" s="751"/>
      <c r="AN3" s="751"/>
      <c r="AO3" s="751"/>
      <c r="AP3" s="751"/>
      <c r="AQ3" s="751"/>
      <c r="AR3" s="427"/>
      <c r="AS3" s="751" t="str">
        <f>IF(E3="","",E3)</f>
        <v>ผลการประเมินกลุ่มสาระการเรียนรู้ ภาคเรียนที่ 2</v>
      </c>
      <c r="AT3" s="751"/>
      <c r="AU3" s="751"/>
      <c r="AV3" s="751"/>
      <c r="AW3" s="751"/>
      <c r="AX3" s="751"/>
      <c r="AY3" s="751"/>
      <c r="AZ3" s="751"/>
      <c r="BA3" s="751"/>
      <c r="BB3" s="751"/>
      <c r="BC3" s="751"/>
      <c r="BD3" s="751"/>
      <c r="BE3" s="751"/>
      <c r="BF3" s="751"/>
      <c r="BG3" s="751"/>
      <c r="BH3" s="751"/>
      <c r="BI3" s="751"/>
      <c r="BJ3" s="751"/>
      <c r="BK3" s="751"/>
      <c r="BL3" s="427"/>
      <c r="BM3" s="13"/>
      <c r="BN3" s="14"/>
    </row>
    <row r="4" spans="2:66" ht="4.5" customHeight="1">
      <c r="B4" s="14"/>
      <c r="C4" s="13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427"/>
      <c r="AO4" s="427"/>
      <c r="AP4" s="427"/>
      <c r="AQ4" s="427"/>
      <c r="AR4" s="427"/>
      <c r="AS4" s="427"/>
      <c r="AT4" s="427"/>
      <c r="AU4" s="427"/>
      <c r="AV4" s="427"/>
      <c r="AW4" s="427"/>
      <c r="AX4" s="427"/>
      <c r="AY4" s="427"/>
      <c r="AZ4" s="427"/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13"/>
      <c r="BN4" s="14"/>
    </row>
    <row r="5" spans="2:66" s="401" customFormat="1" ht="39.950000000000003" customHeight="1">
      <c r="B5" s="399"/>
      <c r="C5" s="400"/>
      <c r="D5" s="752" t="s">
        <v>32</v>
      </c>
      <c r="E5" s="753" t="str">
        <f>IF(กำหนดรายวิชา!F7="","",กำหนดรายวิชา!F7)</f>
        <v>ภาษาไทย</v>
      </c>
      <c r="F5" s="754"/>
      <c r="G5" s="754"/>
      <c r="H5" s="755"/>
      <c r="I5" s="753" t="str">
        <f>IF(กำหนดรายวิชา!F8="","",กำหนดรายวิชา!F8)</f>
        <v>คณิตศาสตร์</v>
      </c>
      <c r="J5" s="754"/>
      <c r="K5" s="754"/>
      <c r="L5" s="755"/>
      <c r="M5" s="756" t="str">
        <f>IF(กำหนดรายวิชา!F9="","",กำหนดรายวิชา!F9)</f>
        <v>วิทยาศาสตร์และเทคโนโลยี</v>
      </c>
      <c r="N5" s="757"/>
      <c r="O5" s="757"/>
      <c r="P5" s="758"/>
      <c r="Q5" s="756" t="str">
        <f>IF(กำหนดรายวิชา!F10="","",กำหนดรายวิชา!F10)</f>
        <v>สังคมศึกษา ศาสนาและวัฒนธรรม</v>
      </c>
      <c r="R5" s="757"/>
      <c r="S5" s="757"/>
      <c r="T5" s="758"/>
      <c r="U5" s="756" t="str">
        <f>IF(กำหนดรายวิชา!F11="","",กำหนดรายวิชา!F11)</f>
        <v>ประวัติศาสตร์</v>
      </c>
      <c r="V5" s="757"/>
      <c r="W5" s="757"/>
      <c r="X5" s="758"/>
      <c r="Y5" s="756" t="str">
        <f>IF(กำหนดรายวิชา!F12="","",กำหนดรายวิชา!F12)</f>
        <v>สุขศึกษาและพลศึกษา</v>
      </c>
      <c r="Z5" s="757"/>
      <c r="AA5" s="757"/>
      <c r="AB5" s="758"/>
      <c r="AC5" s="753" t="str">
        <f>IF(กำหนดรายวิชา!F13="","",กำหนดรายวิชา!F13)</f>
        <v>ศิลปะ</v>
      </c>
      <c r="AD5" s="754"/>
      <c r="AE5" s="754"/>
      <c r="AF5" s="755"/>
      <c r="AG5" s="753" t="str">
        <f>IF(กำหนดรายวิชา!F14="","",กำหนดรายวิชา!F14)</f>
        <v>การงานอาชีพ</v>
      </c>
      <c r="AH5" s="754"/>
      <c r="AI5" s="754"/>
      <c r="AJ5" s="755"/>
      <c r="AK5" s="756" t="str">
        <f>IF(กำหนดรายวิชา!F15="","",กำหนดรายวิชา!F15)</f>
        <v>ภาษาอังกฤษพื้นฐาน</v>
      </c>
      <c r="AL5" s="757"/>
      <c r="AM5" s="757"/>
      <c r="AN5" s="758"/>
      <c r="AO5" s="756" t="str">
        <f>IF(กำหนดรายวิชา!F16="","",กำหนดรายวิชา!F16)</f>
        <v>คอมพิวเตอร์ในชีวิตประจำวัน</v>
      </c>
      <c r="AP5" s="757"/>
      <c r="AQ5" s="757"/>
      <c r="AR5" s="758"/>
      <c r="AS5" s="756" t="str">
        <f>IF(กำหนดรายวิชา!F17="","",กำหนดรายวิชา!F17)</f>
        <v>ภาษาอังกฤษเพื่อการสื่อสาร</v>
      </c>
      <c r="AT5" s="757"/>
      <c r="AU5" s="757"/>
      <c r="AV5" s="758"/>
      <c r="AW5" s="756">
        <f>IF(กำหนดรายวิชา!F18="","",กำหนดรายวิชา!F18)</f>
        <v>11</v>
      </c>
      <c r="AX5" s="760"/>
      <c r="AY5" s="760"/>
      <c r="AZ5" s="761"/>
      <c r="BA5" s="759">
        <f>IF(กำหนดรายวิชา!F19="","",กำหนดรายวิชา!F19)</f>
        <v>22</v>
      </c>
      <c r="BB5" s="760"/>
      <c r="BC5" s="760"/>
      <c r="BD5" s="761"/>
      <c r="BE5" s="759">
        <f>IF(กำหนดรายวิชา!F20="","",กำหนดรายวิชา!F20)</f>
        <v>33333</v>
      </c>
      <c r="BF5" s="760"/>
      <c r="BG5" s="760"/>
      <c r="BH5" s="761"/>
      <c r="BI5" s="762"/>
      <c r="BJ5" s="762"/>
      <c r="BK5" s="762"/>
      <c r="BL5" s="762"/>
      <c r="BM5" s="400"/>
      <c r="BN5" s="399"/>
    </row>
    <row r="6" spans="2:66" s="79" customFormat="1" ht="18.75" customHeight="1">
      <c r="B6" s="402"/>
      <c r="C6" s="87"/>
      <c r="D6" s="752"/>
      <c r="E6" s="763" t="str">
        <f>IF(กำหนดรายวิชา!E7="","","รหัสวิชา"&amp;" "&amp;กำหนดรายวิชา!E7)</f>
        <v>รหัสวิชา ท12101</v>
      </c>
      <c r="F6" s="764"/>
      <c r="G6" s="764"/>
      <c r="H6" s="765"/>
      <c r="I6" s="763" t="str">
        <f>IF(กำหนดรายวิชา!E8="","","รหัสวิชา"&amp;" "&amp;กำหนดรายวิชา!E8)</f>
        <v>รหัสวิชา ค12101</v>
      </c>
      <c r="J6" s="764"/>
      <c r="K6" s="764"/>
      <c r="L6" s="765"/>
      <c r="M6" s="763" t="str">
        <f>IF(กำหนดรายวิชา!E9="","","รหัสวิชา"&amp;" "&amp;กำหนดรายวิชา!E9)</f>
        <v>รหัสวิชา ว12101</v>
      </c>
      <c r="N6" s="764"/>
      <c r="O6" s="764"/>
      <c r="P6" s="765"/>
      <c r="Q6" s="763" t="str">
        <f>IF(กำหนดรายวิชา!E10="","","รหัสวิชา"&amp;" "&amp;กำหนดรายวิชา!E10)</f>
        <v>รหัสวิชา ส12101</v>
      </c>
      <c r="R6" s="764"/>
      <c r="S6" s="764"/>
      <c r="T6" s="765"/>
      <c r="U6" s="763" t="str">
        <f>IF(กำหนดรายวิชา!E11="","","รหัสวิชา"&amp;" "&amp;กำหนดรายวิชา!E11)</f>
        <v>รหัสวิชา ส12102</v>
      </c>
      <c r="V6" s="764"/>
      <c r="W6" s="764"/>
      <c r="X6" s="765"/>
      <c r="Y6" s="763" t="str">
        <f>IF(กำหนดรายวิชา!E12="","","รหัสวิชา"&amp;" "&amp;กำหนดรายวิชา!E12)</f>
        <v>รหัสวิชา พ12101</v>
      </c>
      <c r="Z6" s="764"/>
      <c r="AA6" s="764"/>
      <c r="AB6" s="765"/>
      <c r="AC6" s="763" t="str">
        <f>IF(กำหนดรายวิชา!E13="","","รหัสวิชา"&amp;" "&amp;กำหนดรายวิชา!E13)</f>
        <v>รหัสวิชา ศ12101</v>
      </c>
      <c r="AD6" s="764"/>
      <c r="AE6" s="764"/>
      <c r="AF6" s="765"/>
      <c r="AG6" s="763" t="str">
        <f>IF(กำหนดรายวิชา!E14="","","รหัสวิชา"&amp;" "&amp;กำหนดรายวิชา!E14)</f>
        <v>รหัสวิชา ง12101</v>
      </c>
      <c r="AH6" s="764"/>
      <c r="AI6" s="764"/>
      <c r="AJ6" s="765"/>
      <c r="AK6" s="763" t="str">
        <f>IF(กำหนดรายวิชา!E15="","","รหัสวิชา"&amp;" "&amp;กำหนดรายวิชา!E15)</f>
        <v>รหัสวิชา อ12101</v>
      </c>
      <c r="AL6" s="764"/>
      <c r="AM6" s="764"/>
      <c r="AN6" s="765"/>
      <c r="AO6" s="763" t="str">
        <f>IF(กำหนดรายวิชา!E16="","","รหัสวิชา"&amp;" "&amp;กำหนดรายวิชา!E16)</f>
        <v>รหัสวิชา ว12204</v>
      </c>
      <c r="AP6" s="764"/>
      <c r="AQ6" s="764"/>
      <c r="AR6" s="765"/>
      <c r="AS6" s="771" t="str">
        <f>IF(กำหนดรายวิชา!E17="","","รหัสวิชา"&amp;" "&amp;กำหนดรายวิชา!E17)</f>
        <v>รหัสวิชา อ12201</v>
      </c>
      <c r="AT6" s="772"/>
      <c r="AU6" s="772"/>
      <c r="AV6" s="773"/>
      <c r="AW6" s="763" t="str">
        <f>IF(กำหนดรายวิชา!E18="","","รหัสวิชา"&amp;" "&amp;กำหนดรายวิชา!E18)</f>
        <v>รหัสวิชา 11</v>
      </c>
      <c r="AX6" s="754"/>
      <c r="AY6" s="754"/>
      <c r="AZ6" s="755"/>
      <c r="BA6" s="753" t="str">
        <f>IF(กำหนดรายวิชา!E19="","","รหัสวิชา"&amp;" "&amp;กำหนดรายวิชา!E19)</f>
        <v>รหัสวิชา 22</v>
      </c>
      <c r="BB6" s="754"/>
      <c r="BC6" s="754"/>
      <c r="BD6" s="755"/>
      <c r="BE6" s="753" t="str">
        <f>IF(กำหนดรายวิชา!E20="","","รหัสวิชา"&amp;" "&amp;กำหนดรายวิชา!E20)</f>
        <v>รหัสวิชา 33</v>
      </c>
      <c r="BF6" s="754"/>
      <c r="BG6" s="754"/>
      <c r="BH6" s="755"/>
      <c r="BI6" s="652"/>
      <c r="BJ6" s="652"/>
      <c r="BK6" s="652"/>
      <c r="BL6" s="652"/>
      <c r="BM6" s="87"/>
      <c r="BN6" s="402"/>
    </row>
    <row r="7" spans="2:66" ht="30" customHeight="1">
      <c r="B7" s="14"/>
      <c r="C7" s="13"/>
      <c r="D7" s="752"/>
      <c r="E7" s="403" t="s">
        <v>352</v>
      </c>
      <c r="F7" s="403" t="s">
        <v>353</v>
      </c>
      <c r="G7" s="404" t="s">
        <v>17</v>
      </c>
      <c r="H7" s="768" t="s">
        <v>354</v>
      </c>
      <c r="I7" s="403" t="s">
        <v>352</v>
      </c>
      <c r="J7" s="403" t="s">
        <v>353</v>
      </c>
      <c r="K7" s="404" t="s">
        <v>17</v>
      </c>
      <c r="L7" s="768" t="s">
        <v>354</v>
      </c>
      <c r="M7" s="403" t="s">
        <v>352</v>
      </c>
      <c r="N7" s="403" t="s">
        <v>353</v>
      </c>
      <c r="O7" s="404" t="s">
        <v>17</v>
      </c>
      <c r="P7" s="768" t="s">
        <v>354</v>
      </c>
      <c r="Q7" s="403" t="s">
        <v>352</v>
      </c>
      <c r="R7" s="403" t="s">
        <v>353</v>
      </c>
      <c r="S7" s="404" t="s">
        <v>17</v>
      </c>
      <c r="T7" s="768" t="s">
        <v>354</v>
      </c>
      <c r="U7" s="403" t="s">
        <v>352</v>
      </c>
      <c r="V7" s="403" t="s">
        <v>353</v>
      </c>
      <c r="W7" s="404" t="s">
        <v>17</v>
      </c>
      <c r="X7" s="768" t="s">
        <v>354</v>
      </c>
      <c r="Y7" s="403" t="s">
        <v>352</v>
      </c>
      <c r="Z7" s="403" t="s">
        <v>353</v>
      </c>
      <c r="AA7" s="404" t="s">
        <v>17</v>
      </c>
      <c r="AB7" s="768" t="s">
        <v>354</v>
      </c>
      <c r="AC7" s="403" t="s">
        <v>352</v>
      </c>
      <c r="AD7" s="403" t="s">
        <v>353</v>
      </c>
      <c r="AE7" s="404" t="s">
        <v>17</v>
      </c>
      <c r="AF7" s="768" t="s">
        <v>354</v>
      </c>
      <c r="AG7" s="403" t="s">
        <v>352</v>
      </c>
      <c r="AH7" s="403" t="s">
        <v>353</v>
      </c>
      <c r="AI7" s="404" t="s">
        <v>17</v>
      </c>
      <c r="AJ7" s="768" t="s">
        <v>354</v>
      </c>
      <c r="AK7" s="403" t="s">
        <v>352</v>
      </c>
      <c r="AL7" s="403" t="s">
        <v>353</v>
      </c>
      <c r="AM7" s="404" t="s">
        <v>17</v>
      </c>
      <c r="AN7" s="768" t="s">
        <v>354</v>
      </c>
      <c r="AO7" s="403" t="s">
        <v>352</v>
      </c>
      <c r="AP7" s="403" t="s">
        <v>353</v>
      </c>
      <c r="AQ7" s="404" t="s">
        <v>17</v>
      </c>
      <c r="AR7" s="768" t="s">
        <v>354</v>
      </c>
      <c r="AS7" s="403" t="s">
        <v>352</v>
      </c>
      <c r="AT7" s="403" t="s">
        <v>353</v>
      </c>
      <c r="AU7" s="404" t="s">
        <v>17</v>
      </c>
      <c r="AV7" s="768" t="s">
        <v>354</v>
      </c>
      <c r="AW7" s="403" t="s">
        <v>352</v>
      </c>
      <c r="AX7" s="403" t="s">
        <v>353</v>
      </c>
      <c r="AY7" s="404" t="s">
        <v>17</v>
      </c>
      <c r="AZ7" s="768" t="s">
        <v>354</v>
      </c>
      <c r="BA7" s="403" t="s">
        <v>352</v>
      </c>
      <c r="BB7" s="403" t="s">
        <v>353</v>
      </c>
      <c r="BC7" s="404" t="s">
        <v>17</v>
      </c>
      <c r="BD7" s="768" t="s">
        <v>354</v>
      </c>
      <c r="BE7" s="403" t="s">
        <v>352</v>
      </c>
      <c r="BF7" s="403" t="s">
        <v>353</v>
      </c>
      <c r="BG7" s="404" t="s">
        <v>17</v>
      </c>
      <c r="BH7" s="768" t="s">
        <v>354</v>
      </c>
      <c r="BI7" s="403" t="s">
        <v>352</v>
      </c>
      <c r="BJ7" s="403" t="s">
        <v>353</v>
      </c>
      <c r="BK7" s="404" t="s">
        <v>17</v>
      </c>
      <c r="BL7" s="768" t="s">
        <v>354</v>
      </c>
      <c r="BM7" s="13"/>
      <c r="BN7" s="14"/>
    </row>
    <row r="8" spans="2:66" ht="18" customHeight="1">
      <c r="B8" s="14"/>
      <c r="C8" s="13"/>
      <c r="D8" s="752"/>
      <c r="E8" s="405" t="s">
        <v>89</v>
      </c>
      <c r="F8" s="405" t="s">
        <v>89</v>
      </c>
      <c r="G8" s="405" t="s">
        <v>89</v>
      </c>
      <c r="H8" s="769"/>
      <c r="I8" s="405" t="s">
        <v>89</v>
      </c>
      <c r="J8" s="405" t="s">
        <v>89</v>
      </c>
      <c r="K8" s="405" t="s">
        <v>89</v>
      </c>
      <c r="L8" s="769"/>
      <c r="M8" s="405" t="s">
        <v>89</v>
      </c>
      <c r="N8" s="405" t="s">
        <v>89</v>
      </c>
      <c r="O8" s="405" t="s">
        <v>89</v>
      </c>
      <c r="P8" s="769"/>
      <c r="Q8" s="405" t="s">
        <v>89</v>
      </c>
      <c r="R8" s="405" t="s">
        <v>89</v>
      </c>
      <c r="S8" s="405" t="s">
        <v>89</v>
      </c>
      <c r="T8" s="769"/>
      <c r="U8" s="405" t="s">
        <v>89</v>
      </c>
      <c r="V8" s="405" t="s">
        <v>89</v>
      </c>
      <c r="W8" s="405" t="s">
        <v>89</v>
      </c>
      <c r="X8" s="769"/>
      <c r="Y8" s="405" t="s">
        <v>89</v>
      </c>
      <c r="Z8" s="405" t="s">
        <v>89</v>
      </c>
      <c r="AA8" s="405" t="s">
        <v>89</v>
      </c>
      <c r="AB8" s="769"/>
      <c r="AC8" s="405" t="s">
        <v>89</v>
      </c>
      <c r="AD8" s="405" t="s">
        <v>89</v>
      </c>
      <c r="AE8" s="405" t="s">
        <v>89</v>
      </c>
      <c r="AF8" s="769"/>
      <c r="AG8" s="405" t="s">
        <v>89</v>
      </c>
      <c r="AH8" s="405" t="s">
        <v>89</v>
      </c>
      <c r="AI8" s="405" t="s">
        <v>89</v>
      </c>
      <c r="AJ8" s="769"/>
      <c r="AK8" s="405" t="s">
        <v>89</v>
      </c>
      <c r="AL8" s="405" t="s">
        <v>89</v>
      </c>
      <c r="AM8" s="405" t="s">
        <v>89</v>
      </c>
      <c r="AN8" s="769"/>
      <c r="AO8" s="405" t="s">
        <v>89</v>
      </c>
      <c r="AP8" s="405" t="s">
        <v>89</v>
      </c>
      <c r="AQ8" s="405" t="s">
        <v>89</v>
      </c>
      <c r="AR8" s="769"/>
      <c r="AS8" s="405" t="s">
        <v>89</v>
      </c>
      <c r="AT8" s="405" t="s">
        <v>89</v>
      </c>
      <c r="AU8" s="405" t="s">
        <v>89</v>
      </c>
      <c r="AV8" s="769"/>
      <c r="AW8" s="405" t="s">
        <v>89</v>
      </c>
      <c r="AX8" s="406" t="s">
        <v>89</v>
      </c>
      <c r="AY8" s="406" t="s">
        <v>89</v>
      </c>
      <c r="AZ8" s="769"/>
      <c r="BA8" s="406" t="s">
        <v>89</v>
      </c>
      <c r="BB8" s="406" t="s">
        <v>89</v>
      </c>
      <c r="BC8" s="406" t="s">
        <v>89</v>
      </c>
      <c r="BD8" s="769"/>
      <c r="BE8" s="406" t="s">
        <v>89</v>
      </c>
      <c r="BF8" s="406" t="s">
        <v>89</v>
      </c>
      <c r="BG8" s="406" t="s">
        <v>89</v>
      </c>
      <c r="BH8" s="769"/>
      <c r="BI8" s="406" t="s">
        <v>89</v>
      </c>
      <c r="BJ8" s="406" t="s">
        <v>89</v>
      </c>
      <c r="BK8" s="406" t="s">
        <v>89</v>
      </c>
      <c r="BL8" s="769"/>
      <c r="BM8" s="13"/>
      <c r="BN8" s="14"/>
    </row>
    <row r="9" spans="2:66" s="66" customFormat="1" ht="17.100000000000001" customHeight="1">
      <c r="B9" s="407"/>
      <c r="C9" s="36"/>
      <c r="D9" s="752"/>
      <c r="E9" s="408">
        <f>IF(กำหนดรายวิชา!K7="","",กำหนดรายวิชา!K7)</f>
        <v>70</v>
      </c>
      <c r="F9" s="408">
        <f>IF(กำหนดรายวิชา!L7="","",กำหนดรายวิชา!L7)</f>
        <v>30</v>
      </c>
      <c r="G9" s="408">
        <f>IF(E9="","",SUM(E9:F9))</f>
        <v>100</v>
      </c>
      <c r="H9" s="769"/>
      <c r="I9" s="408">
        <f>IF(กำหนดรายวิชา!K8="","",กำหนดรายวิชา!K8)</f>
        <v>70</v>
      </c>
      <c r="J9" s="408">
        <f>IF(กำหนดรายวิชา!L8="","",กำหนดรายวิชา!L8)</f>
        <v>30</v>
      </c>
      <c r="K9" s="408">
        <f>IF(I9="","",SUM(I9:J9))</f>
        <v>100</v>
      </c>
      <c r="L9" s="769"/>
      <c r="M9" s="408">
        <f>IF(กำหนดรายวิชา!K9="","",กำหนดรายวิชา!K9)</f>
        <v>70</v>
      </c>
      <c r="N9" s="408">
        <f>IF(กำหนดรายวิชา!L9="","",กำหนดรายวิชา!L9)</f>
        <v>30</v>
      </c>
      <c r="O9" s="408">
        <f>IF(M9="","",SUM(M9:N9))</f>
        <v>100</v>
      </c>
      <c r="P9" s="769"/>
      <c r="Q9" s="408">
        <f>IF(กำหนดรายวิชา!K10="","",กำหนดรายวิชา!K10)</f>
        <v>70</v>
      </c>
      <c r="R9" s="408">
        <f>IF(กำหนดรายวิชา!L10="","",กำหนดรายวิชา!L10)</f>
        <v>30</v>
      </c>
      <c r="S9" s="408">
        <f>IF(Q9="","",SUM(Q9:R9))</f>
        <v>100</v>
      </c>
      <c r="T9" s="769"/>
      <c r="U9" s="408">
        <f>IF(กำหนดรายวิชา!K11="","",กำหนดรายวิชา!K11)</f>
        <v>80</v>
      </c>
      <c r="V9" s="408">
        <f>IF(กำหนดรายวิชา!L11="","",กำหนดรายวิชา!L11)</f>
        <v>20</v>
      </c>
      <c r="W9" s="408">
        <f>IF(U9="","",SUM(U9:V9))</f>
        <v>100</v>
      </c>
      <c r="X9" s="769"/>
      <c r="Y9" s="408">
        <f>IF(กำหนดรายวิชา!K12="","",กำหนดรายวิชา!K12)</f>
        <v>80</v>
      </c>
      <c r="Z9" s="408">
        <f>IF(กำหนดรายวิชา!L12="","",กำหนดรายวิชา!L12)</f>
        <v>20</v>
      </c>
      <c r="AA9" s="408">
        <f>IF(Y9="","",SUM(Y9:Z9))</f>
        <v>100</v>
      </c>
      <c r="AB9" s="769"/>
      <c r="AC9" s="408">
        <f>IF(กำหนดรายวิชา!K13="","",กำหนดรายวิชา!K13)</f>
        <v>80</v>
      </c>
      <c r="AD9" s="408">
        <f>IF(กำหนดรายวิชา!L13="","",กำหนดรายวิชา!L13)</f>
        <v>20</v>
      </c>
      <c r="AE9" s="408">
        <f>IF(AC9="","",SUM(AC9:AD9))</f>
        <v>100</v>
      </c>
      <c r="AF9" s="769"/>
      <c r="AG9" s="408">
        <f>IF(กำหนดรายวิชา!K14="","",กำหนดรายวิชา!K14)</f>
        <v>80</v>
      </c>
      <c r="AH9" s="408">
        <f>IF(กำหนดรายวิชา!L14="","",กำหนดรายวิชา!L14)</f>
        <v>20</v>
      </c>
      <c r="AI9" s="408">
        <f>IF(AG9="","",SUM(AG9:AH9))</f>
        <v>100</v>
      </c>
      <c r="AJ9" s="769"/>
      <c r="AK9" s="408">
        <f>IF(กำหนดรายวิชา!K15="","",กำหนดรายวิชา!K15)</f>
        <v>70</v>
      </c>
      <c r="AL9" s="408">
        <f>IF(กำหนดรายวิชา!L15="","",กำหนดรายวิชา!L15)</f>
        <v>30</v>
      </c>
      <c r="AM9" s="408">
        <f>IF(AK9="","",SUM(AK9:AL9))</f>
        <v>100</v>
      </c>
      <c r="AN9" s="769"/>
      <c r="AO9" s="408">
        <f>IF(กำหนดรายวิชา!K16="","",กำหนดรายวิชา!K16)</f>
        <v>80</v>
      </c>
      <c r="AP9" s="408">
        <f>IF(กำหนดรายวิชา!L16="","",กำหนดรายวิชา!L16)</f>
        <v>20</v>
      </c>
      <c r="AQ9" s="408">
        <f>IF(AO9="","",SUM(AO9:AP9))</f>
        <v>100</v>
      </c>
      <c r="AR9" s="769"/>
      <c r="AS9" s="408">
        <f>IF(กำหนดรายวิชา!K17="","",กำหนดรายวิชา!K17)</f>
        <v>70</v>
      </c>
      <c r="AT9" s="408">
        <f>IF(กำหนดรายวิชา!L17="","",กำหนดรายวิชา!L17)</f>
        <v>30</v>
      </c>
      <c r="AU9" s="408">
        <f>IF(AS9="","",SUM(AS9:AT9))</f>
        <v>100</v>
      </c>
      <c r="AV9" s="769"/>
      <c r="AW9" s="408">
        <f>IF(กำหนดรายวิชา!K18="","",กำหนดรายวิชา!K18)</f>
        <v>70</v>
      </c>
      <c r="AX9" s="408">
        <f>IF(กำหนดรายวิชา!L18="","",กำหนดรายวิชา!L18)</f>
        <v>30</v>
      </c>
      <c r="AY9" s="408">
        <f>IF(AW9="","",SUM(AW9:AX9))</f>
        <v>100</v>
      </c>
      <c r="AZ9" s="769"/>
      <c r="BA9" s="408">
        <f>IF(กำหนดรายวิชา!K19="","",กำหนดรายวิชา!K19)</f>
        <v>70</v>
      </c>
      <c r="BB9" s="408">
        <f>IF(กำหนดรายวิชา!L19="","",กำหนดรายวิชา!L19)</f>
        <v>30</v>
      </c>
      <c r="BC9" s="408">
        <f>IF(BA9="","",SUM(BA9:BB9))</f>
        <v>100</v>
      </c>
      <c r="BD9" s="769"/>
      <c r="BE9" s="408">
        <f>IF(กำหนดรายวิชา!K20="","",กำหนดรายวิชา!K20)</f>
        <v>70</v>
      </c>
      <c r="BF9" s="408">
        <f>IF(กำหนดรายวิชา!L20="","",กำหนดรายวิชา!L20)</f>
        <v>30</v>
      </c>
      <c r="BG9" s="408">
        <f>IF(BE9="","",SUM(BE9:BF9))</f>
        <v>100</v>
      </c>
      <c r="BH9" s="769"/>
      <c r="BI9" s="408"/>
      <c r="BJ9" s="408"/>
      <c r="BK9" s="408"/>
      <c r="BL9" s="769"/>
      <c r="BM9" s="36"/>
      <c r="BN9" s="407"/>
    </row>
    <row r="10" spans="2:66" ht="18" customHeight="1">
      <c r="B10" s="14"/>
      <c r="C10" s="13"/>
      <c r="D10" s="752"/>
      <c r="E10" s="409" t="s">
        <v>355</v>
      </c>
      <c r="F10" s="409" t="s">
        <v>355</v>
      </c>
      <c r="G10" s="409" t="s">
        <v>355</v>
      </c>
      <c r="H10" s="770"/>
      <c r="I10" s="409" t="s">
        <v>355</v>
      </c>
      <c r="J10" s="409" t="s">
        <v>355</v>
      </c>
      <c r="K10" s="409" t="s">
        <v>355</v>
      </c>
      <c r="L10" s="770"/>
      <c r="M10" s="409" t="s">
        <v>355</v>
      </c>
      <c r="N10" s="409" t="s">
        <v>355</v>
      </c>
      <c r="O10" s="409" t="s">
        <v>355</v>
      </c>
      <c r="P10" s="770"/>
      <c r="Q10" s="409" t="s">
        <v>355</v>
      </c>
      <c r="R10" s="409" t="s">
        <v>355</v>
      </c>
      <c r="S10" s="409" t="s">
        <v>355</v>
      </c>
      <c r="T10" s="770"/>
      <c r="U10" s="409" t="s">
        <v>355</v>
      </c>
      <c r="V10" s="409" t="s">
        <v>355</v>
      </c>
      <c r="W10" s="409" t="s">
        <v>355</v>
      </c>
      <c r="X10" s="770"/>
      <c r="Y10" s="409" t="s">
        <v>355</v>
      </c>
      <c r="Z10" s="409" t="s">
        <v>355</v>
      </c>
      <c r="AA10" s="409" t="s">
        <v>355</v>
      </c>
      <c r="AB10" s="770"/>
      <c r="AC10" s="409" t="s">
        <v>355</v>
      </c>
      <c r="AD10" s="409" t="s">
        <v>355</v>
      </c>
      <c r="AE10" s="409" t="s">
        <v>355</v>
      </c>
      <c r="AF10" s="770"/>
      <c r="AG10" s="409" t="s">
        <v>355</v>
      </c>
      <c r="AH10" s="409" t="s">
        <v>355</v>
      </c>
      <c r="AI10" s="409" t="s">
        <v>355</v>
      </c>
      <c r="AJ10" s="770"/>
      <c r="AK10" s="409" t="s">
        <v>355</v>
      </c>
      <c r="AL10" s="409" t="s">
        <v>355</v>
      </c>
      <c r="AM10" s="409" t="s">
        <v>355</v>
      </c>
      <c r="AN10" s="770"/>
      <c r="AO10" s="409" t="s">
        <v>355</v>
      </c>
      <c r="AP10" s="409" t="s">
        <v>355</v>
      </c>
      <c r="AQ10" s="409" t="s">
        <v>355</v>
      </c>
      <c r="AR10" s="770"/>
      <c r="AS10" s="409" t="s">
        <v>355</v>
      </c>
      <c r="AT10" s="409" t="s">
        <v>355</v>
      </c>
      <c r="AU10" s="409" t="s">
        <v>355</v>
      </c>
      <c r="AV10" s="770"/>
      <c r="AW10" s="409" t="s">
        <v>355</v>
      </c>
      <c r="AX10" s="410" t="s">
        <v>355</v>
      </c>
      <c r="AY10" s="410" t="s">
        <v>355</v>
      </c>
      <c r="AZ10" s="770"/>
      <c r="BA10" s="410" t="s">
        <v>355</v>
      </c>
      <c r="BB10" s="410" t="s">
        <v>355</v>
      </c>
      <c r="BC10" s="410" t="s">
        <v>355</v>
      </c>
      <c r="BD10" s="770"/>
      <c r="BE10" s="410" t="s">
        <v>355</v>
      </c>
      <c r="BF10" s="410" t="s">
        <v>355</v>
      </c>
      <c r="BG10" s="410" t="s">
        <v>355</v>
      </c>
      <c r="BH10" s="770"/>
      <c r="BI10" s="411" t="s">
        <v>355</v>
      </c>
      <c r="BJ10" s="411" t="s">
        <v>355</v>
      </c>
      <c r="BK10" s="411" t="s">
        <v>355</v>
      </c>
      <c r="BL10" s="770"/>
      <c r="BM10" s="13"/>
      <c r="BN10" s="14"/>
    </row>
    <row r="11" spans="2:66" s="65" customFormat="1" ht="17.100000000000001" customHeight="1">
      <c r="B11" s="412"/>
      <c r="C11" s="25"/>
      <c r="D11" s="413" t="str">
        <f>IF(ข้อมูลนร.2!D7="","",ข้อมูลนร.2!D7)</f>
        <v>1</v>
      </c>
      <c r="E11" s="414">
        <f>IF($E$5="","",ไทย!BO7)</f>
        <v>60</v>
      </c>
      <c r="F11" s="414">
        <f>IF($E$5="","",ไทย!BP7)</f>
        <v>19</v>
      </c>
      <c r="G11" s="414">
        <f>IF($E$5="","",ไทย!BQ7)</f>
        <v>79</v>
      </c>
      <c r="H11" s="435">
        <f>IF($E$5="","",ไทย!BR7)</f>
        <v>3.5</v>
      </c>
      <c r="I11" s="414">
        <f>IF($I$5="","",คณิต!BO7)</f>
        <v>60</v>
      </c>
      <c r="J11" s="414">
        <f>IF($I$5="","",คณิต!BP7)</f>
        <v>14</v>
      </c>
      <c r="K11" s="414">
        <f>IF($I$5="","",คณิต!BQ7)</f>
        <v>74</v>
      </c>
      <c r="L11" s="435">
        <f>IF($I$5="","",คณิต!BR7)</f>
        <v>3</v>
      </c>
      <c r="M11" s="414">
        <f>IF($M$5="","",วิทย์!BO7)</f>
        <v>60</v>
      </c>
      <c r="N11" s="414">
        <f>IF($M$5="","",วิทย์!BP7)</f>
        <v>19</v>
      </c>
      <c r="O11" s="414">
        <f>IF($M$5="","",วิทย์!BQ7)</f>
        <v>79</v>
      </c>
      <c r="P11" s="435">
        <f>IF($M$5="","",วิทย์!BR7)</f>
        <v>3.5</v>
      </c>
      <c r="Q11" s="414">
        <f>IF($Q$5="","",สังคม!BO7)</f>
        <v>60</v>
      </c>
      <c r="R11" s="414">
        <f>IF($Q$5="","",สังคม!BP7)</f>
        <v>14</v>
      </c>
      <c r="S11" s="414">
        <f>IF($Q$5="","",สังคม!BQ7)</f>
        <v>74</v>
      </c>
      <c r="T11" s="435">
        <f>IF($Q$5="","",สังคม!BR7)</f>
        <v>3</v>
      </c>
      <c r="U11" s="414">
        <f>IF($U$5="","",ประวัติ!BO7)</f>
        <v>68</v>
      </c>
      <c r="V11" s="414">
        <f>IF($U$5="","",ประวัติ!BP7)</f>
        <v>19</v>
      </c>
      <c r="W11" s="414">
        <f>IF($U$5="","",ประวัติ!BQ7)</f>
        <v>87</v>
      </c>
      <c r="X11" s="435">
        <f>IF($U$5="","",ประวัติ!BR7)</f>
        <v>4</v>
      </c>
      <c r="Y11" s="414">
        <f>IF($Y$5="","",สุขศึกษา!BO7)</f>
        <v>68</v>
      </c>
      <c r="Z11" s="414">
        <f>IF($Y$5="","",สุขศึกษา!BP7)</f>
        <v>14</v>
      </c>
      <c r="AA11" s="414">
        <f>IF($Y$5="","",สุขศึกษา!BQ7)</f>
        <v>82</v>
      </c>
      <c r="AB11" s="435">
        <f>IF($Y$5="","",สุขศึกษา!BR7)</f>
        <v>4</v>
      </c>
      <c r="AC11" s="414">
        <f>IF($AC$5="","",ศิลปะ!BO7)</f>
        <v>68</v>
      </c>
      <c r="AD11" s="414">
        <f>IF($AC$5="","",ศิลปะ!BP7)</f>
        <v>19</v>
      </c>
      <c r="AE11" s="414">
        <f>IF($AC$5="","",ศิลปะ!BQ7)</f>
        <v>87</v>
      </c>
      <c r="AF11" s="435">
        <f>IF($AC$5="","",ศิลปะ!BR7)</f>
        <v>4</v>
      </c>
      <c r="AG11" s="414">
        <f>IF($AG$5="","",การงาน!BO7)</f>
        <v>68</v>
      </c>
      <c r="AH11" s="414">
        <f>IF($AG$5="","",การงาน!BP7)</f>
        <v>14</v>
      </c>
      <c r="AI11" s="414">
        <f>IF($AG$5="","",การงาน!BQ7)</f>
        <v>82</v>
      </c>
      <c r="AJ11" s="435">
        <f>IF($AG$5="","",การงาน!BR7)</f>
        <v>4</v>
      </c>
      <c r="AK11" s="414">
        <f>IF($AK$5="","",Eพฐ!BO7)</f>
        <v>60</v>
      </c>
      <c r="AL11" s="414">
        <f>IF($AK$5="","",Eพฐ!BP7)</f>
        <v>19</v>
      </c>
      <c r="AM11" s="414">
        <f>IF($AK$5="","",Eพฐ!BQ7)</f>
        <v>79</v>
      </c>
      <c r="AN11" s="435">
        <f>IF($AK$5="","",Eพฐ!BR7)</f>
        <v>3.5</v>
      </c>
      <c r="AO11" s="414">
        <f>IF($AO$5="","",พต.1!BO7)</f>
        <v>68</v>
      </c>
      <c r="AP11" s="414">
        <f>IF($AO$5="","",พต.1!BP7)</f>
        <v>14</v>
      </c>
      <c r="AQ11" s="414">
        <f>IF($AO$5="","",พต.1!BQ7)</f>
        <v>82</v>
      </c>
      <c r="AR11" s="435">
        <f>IF($AO$5="","",พต.1!BR7)</f>
        <v>4</v>
      </c>
      <c r="AS11" s="414">
        <f>IF($AS$5="","",พต.2!BO7)</f>
        <v>60</v>
      </c>
      <c r="AT11" s="414">
        <f>IF($AS$5="","",พต.2!BP7)</f>
        <v>19</v>
      </c>
      <c r="AU11" s="414">
        <f>IF($AS$5="","",พต.2!BQ7)</f>
        <v>79</v>
      </c>
      <c r="AV11" s="435">
        <f>IF($AS$5="","",พต.2!BR7)</f>
        <v>3.5</v>
      </c>
      <c r="AW11" s="414">
        <f>IF($AW$5="","",พต.3!BO7)</f>
        <v>60</v>
      </c>
      <c r="AX11" s="414">
        <f>IF($AW$5="","",พต.3!BP7)</f>
        <v>14</v>
      </c>
      <c r="AY11" s="414">
        <f>IF($AW$5="","",พต.3!BQ7)</f>
        <v>74</v>
      </c>
      <c r="AZ11" s="435">
        <f>IF($AW$5="","",พต.3!BR7)</f>
        <v>3</v>
      </c>
      <c r="BA11" s="414">
        <f>IF($BA$5="","",พต.4!BO7)</f>
        <v>60</v>
      </c>
      <c r="BB11" s="414">
        <f>IF($BA$5="","",พต.4!BP7)</f>
        <v>19</v>
      </c>
      <c r="BC11" s="414">
        <f>IF($BA$5="","",พต.4!BQ7)</f>
        <v>79</v>
      </c>
      <c r="BD11" s="435">
        <f>IF($BA$5="","",พต.4!BR7)</f>
        <v>3.5</v>
      </c>
      <c r="BE11" s="414">
        <f>IF($BE$5="","",พต.5!BO7)</f>
        <v>60</v>
      </c>
      <c r="BF11" s="414">
        <f>IF($BE$5="","",พต.5!BP7)</f>
        <v>14</v>
      </c>
      <c r="BG11" s="414">
        <f>IF($BE$5="","",พต.5!BQ7)</f>
        <v>74</v>
      </c>
      <c r="BH11" s="435">
        <f>IF($BE$5="","",พต.5!BR7)</f>
        <v>3</v>
      </c>
      <c r="BI11" s="414"/>
      <c r="BJ11" s="414"/>
      <c r="BK11" s="414"/>
      <c r="BL11" s="414"/>
      <c r="BM11" s="25"/>
      <c r="BN11" s="412"/>
    </row>
    <row r="12" spans="2:66" s="65" customFormat="1" ht="17.100000000000001" customHeight="1">
      <c r="B12" s="412"/>
      <c r="C12" s="25"/>
      <c r="D12" s="415" t="str">
        <f>IF(ข้อมูลนร.2!D8="","",ข้อมูลนร.2!D8)</f>
        <v>2</v>
      </c>
      <c r="E12" s="416">
        <f>IF($E$5="","",ไทย!BO8)</f>
        <v>59</v>
      </c>
      <c r="F12" s="416">
        <f>IF($E$5="","",ไทย!BP8)</f>
        <v>10</v>
      </c>
      <c r="G12" s="416">
        <f>IF($E$5="","",ไทย!BQ8)</f>
        <v>69</v>
      </c>
      <c r="H12" s="436">
        <f>IF($E$5="","",ไทย!BR8)</f>
        <v>2.5</v>
      </c>
      <c r="I12" s="416">
        <f>IF($I$5="","",คณิต!BO8)</f>
        <v>17</v>
      </c>
      <c r="J12" s="416">
        <f>IF($I$5="","",คณิต!BP8)</f>
        <v>20</v>
      </c>
      <c r="K12" s="416">
        <f>IF($I$5="","",คณิต!BQ8)</f>
        <v>37</v>
      </c>
      <c r="L12" s="436">
        <f>IF($I$5="","",คณิต!BR8)</f>
        <v>0</v>
      </c>
      <c r="M12" s="416">
        <f>IF($M$5="","",วิทย์!BO8)</f>
        <v>59</v>
      </c>
      <c r="N12" s="416">
        <f>IF($M$5="","",วิทย์!BP8)</f>
        <v>10</v>
      </c>
      <c r="O12" s="416">
        <f>IF($M$5="","",วิทย์!BQ8)</f>
        <v>69</v>
      </c>
      <c r="P12" s="436">
        <f>IF($M$5="","",วิทย์!BR8)</f>
        <v>2.5</v>
      </c>
      <c r="Q12" s="416">
        <f>IF($Q$5="","",สังคม!BO8)</f>
        <v>17</v>
      </c>
      <c r="R12" s="416">
        <f>IF($Q$5="","",สังคม!BP8)</f>
        <v>26</v>
      </c>
      <c r="S12" s="416">
        <f>IF($Q$5="","",สังคม!BQ8)</f>
        <v>43</v>
      </c>
      <c r="T12" s="436">
        <f>IF($Q$5="","",สังคม!BR8)</f>
        <v>0</v>
      </c>
      <c r="U12" s="416">
        <f>IF($U$5="","",ประวัติ!BO8)</f>
        <v>67</v>
      </c>
      <c r="V12" s="416">
        <f>IF($U$5="","",ประวัติ!BP8)</f>
        <v>10</v>
      </c>
      <c r="W12" s="416">
        <f>IF($U$5="","",ประวัติ!BQ8)</f>
        <v>77</v>
      </c>
      <c r="X12" s="436">
        <f>IF($U$5="","",ประวัติ!BR8)</f>
        <v>3.5</v>
      </c>
      <c r="Y12" s="416">
        <f>IF($Y$5="","",สุขศึกษา!BO8)</f>
        <v>19</v>
      </c>
      <c r="Z12" s="416">
        <f>IF($Y$5="","",สุขศึกษา!BP8)</f>
        <v>17</v>
      </c>
      <c r="AA12" s="416">
        <f>IF($Y$5="","",สุขศึกษา!BQ8)</f>
        <v>36</v>
      </c>
      <c r="AB12" s="436">
        <f>IF($Y$5="","",สุขศึกษา!BR8)</f>
        <v>0</v>
      </c>
      <c r="AC12" s="416">
        <f>IF($AC$5="","",ศิลปะ!BO8)</f>
        <v>67</v>
      </c>
      <c r="AD12" s="416">
        <f>IF($AC$5="","",ศิลปะ!BP8)</f>
        <v>10</v>
      </c>
      <c r="AE12" s="416">
        <f>IF($AC$5="","",ศิลปะ!BQ8)</f>
        <v>77</v>
      </c>
      <c r="AF12" s="436">
        <f>IF($AC$5="","",ศิลปะ!BR8)</f>
        <v>3.5</v>
      </c>
      <c r="AG12" s="416">
        <f>IF($AG$5="","",การงาน!BO8)</f>
        <v>19</v>
      </c>
      <c r="AH12" s="416">
        <f>IF($AG$5="","",การงาน!BP8)</f>
        <v>16</v>
      </c>
      <c r="AI12" s="416">
        <f>IF($AG$5="","",การงาน!BQ8)</f>
        <v>35</v>
      </c>
      <c r="AJ12" s="436">
        <f>IF($AG$5="","",การงาน!BR8)</f>
        <v>0</v>
      </c>
      <c r="AK12" s="416">
        <f>IF($AK$5="","",Eพฐ!BO8)</f>
        <v>59</v>
      </c>
      <c r="AL12" s="416">
        <f>IF($AK$5="","",Eพฐ!BP8)</f>
        <v>10</v>
      </c>
      <c r="AM12" s="416">
        <f>IF($AK$5="","",Eพฐ!BQ8)</f>
        <v>69</v>
      </c>
      <c r="AN12" s="436">
        <f>IF($AK$5="","",Eพฐ!BR8)</f>
        <v>2.5</v>
      </c>
      <c r="AO12" s="416">
        <f>IF($AO$5="","",พต.1!BO8)</f>
        <v>19</v>
      </c>
      <c r="AP12" s="416">
        <f>IF($AO$5="","",พต.1!BP8)</f>
        <v>16</v>
      </c>
      <c r="AQ12" s="416">
        <f>IF($AO$5="","",พต.1!BQ8)</f>
        <v>35</v>
      </c>
      <c r="AR12" s="436">
        <f>IF($AO$5="","",พต.1!BR8)</f>
        <v>0</v>
      </c>
      <c r="AS12" s="416">
        <f>IF($AS$5="","",พต.2!BO8)</f>
        <v>59</v>
      </c>
      <c r="AT12" s="416">
        <f>IF($AS$5="","",พต.2!BP8)</f>
        <v>10</v>
      </c>
      <c r="AU12" s="416">
        <f>IF($AS$5="","",พต.2!BQ8)</f>
        <v>69</v>
      </c>
      <c r="AV12" s="436">
        <f>IF($AS$5="","",พต.2!BR8)</f>
        <v>2.5</v>
      </c>
      <c r="AW12" s="416">
        <f>IF($AW$5="","",พต.3!BO8)</f>
        <v>60</v>
      </c>
      <c r="AX12" s="416">
        <f>IF($AW$5="","",พต.3!BP8)</f>
        <v>14</v>
      </c>
      <c r="AY12" s="416">
        <f>IF($AW$5="","",พต.3!BQ8)</f>
        <v>74</v>
      </c>
      <c r="AZ12" s="436">
        <f>IF($AW$5="","",พต.3!BR8)</f>
        <v>3</v>
      </c>
      <c r="BA12" s="416">
        <f>IF($BA$5="","",พต.4!BO8)</f>
        <v>59</v>
      </c>
      <c r="BB12" s="416">
        <f>IF($BA$5="","",พต.4!BP8)</f>
        <v>10</v>
      </c>
      <c r="BC12" s="416">
        <f>IF($BA$5="","",พต.4!BQ8)</f>
        <v>69</v>
      </c>
      <c r="BD12" s="436">
        <f>IF($BA$5="","",พต.4!BR8)</f>
        <v>2.5</v>
      </c>
      <c r="BE12" s="416">
        <f>IF($BE$5="","",พต.5!BO8)</f>
        <v>60</v>
      </c>
      <c r="BF12" s="416">
        <f>IF($BE$5="","",พต.5!BP8)</f>
        <v>14</v>
      </c>
      <c r="BG12" s="416">
        <f>IF($BE$5="","",พต.5!BQ8)</f>
        <v>74</v>
      </c>
      <c r="BH12" s="436">
        <f>IF($BE$5="","",พต.5!BR8)</f>
        <v>3</v>
      </c>
      <c r="BI12" s="416"/>
      <c r="BJ12" s="416"/>
      <c r="BK12" s="416"/>
      <c r="BL12" s="416"/>
      <c r="BM12" s="25"/>
      <c r="BN12" s="412"/>
    </row>
    <row r="13" spans="2:66" s="65" customFormat="1" ht="17.100000000000001" customHeight="1">
      <c r="B13" s="412"/>
      <c r="C13" s="25"/>
      <c r="D13" s="415" t="str">
        <f>IF(ข้อมูลนร.2!D9="","",ข้อมูลนร.2!D9)</f>
        <v>3</v>
      </c>
      <c r="E13" s="416">
        <f>IF($E$5="","",ไทย!BO9)</f>
        <v>51</v>
      </c>
      <c r="F13" s="416">
        <f>IF($E$5="","",ไทย!BP9)</f>
        <v>12</v>
      </c>
      <c r="G13" s="416">
        <f>IF($E$5="","",ไทย!BQ9)</f>
        <v>63</v>
      </c>
      <c r="H13" s="436">
        <f>IF($E$5="","",ไทย!BR9)</f>
        <v>2</v>
      </c>
      <c r="I13" s="416">
        <f>IF($I$5="","",คณิต!BO9)</f>
        <v>17</v>
      </c>
      <c r="J13" s="416">
        <f>IF($I$5="","",คณิต!BP9)</f>
        <v>19</v>
      </c>
      <c r="K13" s="416">
        <f>IF($I$5="","",คณิต!BQ9)</f>
        <v>36</v>
      </c>
      <c r="L13" s="436">
        <f>IF($I$5="","",คณิต!BR9)</f>
        <v>0</v>
      </c>
      <c r="M13" s="416">
        <f>IF($M$5="","",วิทย์!BO9)</f>
        <v>51</v>
      </c>
      <c r="N13" s="416">
        <f>IF($M$5="","",วิทย์!BP9)</f>
        <v>12</v>
      </c>
      <c r="O13" s="416">
        <f>IF($M$5="","",วิทย์!BQ9)</f>
        <v>63</v>
      </c>
      <c r="P13" s="436">
        <f>IF($M$5="","",วิทย์!BR9)</f>
        <v>2</v>
      </c>
      <c r="Q13" s="416">
        <f>IF($Q$5="","",สังคม!BO9)</f>
        <v>17</v>
      </c>
      <c r="R13" s="416">
        <f>IF($Q$5="","",สังคม!BP9)</f>
        <v>25</v>
      </c>
      <c r="S13" s="416">
        <f>IF($Q$5="","",สังคม!BQ9)</f>
        <v>42</v>
      </c>
      <c r="T13" s="436">
        <f>IF($Q$5="","",สังคม!BR9)</f>
        <v>0</v>
      </c>
      <c r="U13" s="416">
        <f>IF($U$5="","",ประวัติ!BO9)</f>
        <v>58</v>
      </c>
      <c r="V13" s="416">
        <f>IF($U$5="","",ประวัติ!BP9)</f>
        <v>12</v>
      </c>
      <c r="W13" s="416">
        <f>IF($U$5="","",ประวัติ!BQ9)</f>
        <v>70</v>
      </c>
      <c r="X13" s="436">
        <f>IF($U$5="","",ประวัติ!BR9)</f>
        <v>3</v>
      </c>
      <c r="Y13" s="416">
        <f>IF($Y$5="","",สุขศึกษา!BO9)</f>
        <v>19</v>
      </c>
      <c r="Z13" s="416">
        <f>IF($Y$5="","",สุขศึกษา!BP9)</f>
        <v>18</v>
      </c>
      <c r="AA13" s="416">
        <f>IF($Y$5="","",สุขศึกษา!BQ9)</f>
        <v>37</v>
      </c>
      <c r="AB13" s="436">
        <f>IF($Y$5="","",สุขศึกษา!BR9)</f>
        <v>0</v>
      </c>
      <c r="AC13" s="416">
        <f>IF($AC$5="","",ศิลปะ!BO9)</f>
        <v>58</v>
      </c>
      <c r="AD13" s="416">
        <f>IF($AC$5="","",ศิลปะ!BP9)</f>
        <v>12</v>
      </c>
      <c r="AE13" s="416">
        <f>IF($AC$5="","",ศิลปะ!BQ9)</f>
        <v>70</v>
      </c>
      <c r="AF13" s="436">
        <f>IF($AC$5="","",ศิลปะ!BR9)</f>
        <v>3</v>
      </c>
      <c r="AG13" s="416">
        <f>IF($AG$5="","",การงาน!BO9)</f>
        <v>19</v>
      </c>
      <c r="AH13" s="416">
        <f>IF($AG$5="","",การงาน!BP9)</f>
        <v>15</v>
      </c>
      <c r="AI13" s="416">
        <f>IF($AG$5="","",การงาน!BQ9)</f>
        <v>34</v>
      </c>
      <c r="AJ13" s="436">
        <f>IF($AG$5="","",การงาน!BR9)</f>
        <v>0</v>
      </c>
      <c r="AK13" s="416">
        <f>IF($AK$5="","",Eพฐ!BO9)</f>
        <v>51</v>
      </c>
      <c r="AL13" s="416">
        <f>IF($AK$5="","",Eพฐ!BP9)</f>
        <v>12</v>
      </c>
      <c r="AM13" s="416">
        <f>IF($AK$5="","",Eพฐ!BQ9)</f>
        <v>63</v>
      </c>
      <c r="AN13" s="436">
        <f>IF($AK$5="","",Eพฐ!BR9)</f>
        <v>2</v>
      </c>
      <c r="AO13" s="416">
        <f>IF($AO$5="","",พต.1!BO9)</f>
        <v>19</v>
      </c>
      <c r="AP13" s="416">
        <f>IF($AO$5="","",พต.1!BP9)</f>
        <v>15</v>
      </c>
      <c r="AQ13" s="416">
        <f>IF($AO$5="","",พต.1!BQ9)</f>
        <v>34</v>
      </c>
      <c r="AR13" s="436">
        <f>IF($AO$5="","",พต.1!BR9)</f>
        <v>0</v>
      </c>
      <c r="AS13" s="416">
        <f>IF($AS$5="","",พต.2!BO9)</f>
        <v>51</v>
      </c>
      <c r="AT13" s="416">
        <f>IF($AS$5="","",พต.2!BP9)</f>
        <v>12</v>
      </c>
      <c r="AU13" s="416">
        <f>IF($AS$5="","",พต.2!BQ9)</f>
        <v>63</v>
      </c>
      <c r="AV13" s="436">
        <f>IF($AS$5="","",พต.2!BR9)</f>
        <v>2</v>
      </c>
      <c r="AW13" s="416">
        <f>IF($AW$5="","",พต.3!BO9)</f>
        <v>60</v>
      </c>
      <c r="AX13" s="416">
        <f>IF($AW$5="","",พต.3!BP9)</f>
        <v>14</v>
      </c>
      <c r="AY13" s="416">
        <f>IF($AW$5="","",พต.3!BQ9)</f>
        <v>74</v>
      </c>
      <c r="AZ13" s="436">
        <f>IF($AW$5="","",พต.3!BR9)</f>
        <v>3</v>
      </c>
      <c r="BA13" s="416">
        <f>IF($BA$5="","",พต.4!BO9)</f>
        <v>51</v>
      </c>
      <c r="BB13" s="416">
        <f>IF($BA$5="","",พต.4!BP9)</f>
        <v>12</v>
      </c>
      <c r="BC13" s="416">
        <f>IF($BA$5="","",พต.4!BQ9)</f>
        <v>63</v>
      </c>
      <c r="BD13" s="436">
        <f>IF($BA$5="","",พต.4!BR9)</f>
        <v>2</v>
      </c>
      <c r="BE13" s="416">
        <f>IF($BE$5="","",พต.5!BO9)</f>
        <v>60</v>
      </c>
      <c r="BF13" s="416">
        <f>IF($BE$5="","",พต.5!BP9)</f>
        <v>14</v>
      </c>
      <c r="BG13" s="416">
        <f>IF($BE$5="","",พต.5!BQ9)</f>
        <v>74</v>
      </c>
      <c r="BH13" s="436">
        <f>IF($BE$5="","",พต.5!BR9)</f>
        <v>3</v>
      </c>
      <c r="BI13" s="416"/>
      <c r="BJ13" s="416"/>
      <c r="BK13" s="416"/>
      <c r="BL13" s="416"/>
      <c r="BM13" s="25"/>
      <c r="BN13" s="412"/>
    </row>
    <row r="14" spans="2:66" s="65" customFormat="1" ht="17.100000000000001" customHeight="1">
      <c r="B14" s="412"/>
      <c r="C14" s="25"/>
      <c r="D14" s="415" t="str">
        <f>IF(ข้อมูลนร.2!D10="","",ข้อมูลนร.2!D10)</f>
        <v>4</v>
      </c>
      <c r="E14" s="416" t="str">
        <f>IF($E$5="","",ไทย!BO10)</f>
        <v/>
      </c>
      <c r="F14" s="416" t="str">
        <f>IF($E$5="","",ไทย!BP10)</f>
        <v/>
      </c>
      <c r="G14" s="416" t="str">
        <f>IF($E$5="","",ไทย!BQ10)</f>
        <v/>
      </c>
      <c r="H14" s="436" t="str">
        <f>IF($E$5="","",ไทย!BR10)</f>
        <v/>
      </c>
      <c r="I14" s="416" t="str">
        <f>IF($I$5="","",คณิต!BO10)</f>
        <v/>
      </c>
      <c r="J14" s="416" t="str">
        <f>IF($I$5="","",คณิต!BP10)</f>
        <v/>
      </c>
      <c r="K14" s="416" t="str">
        <f>IF($I$5="","",คณิต!BQ10)</f>
        <v/>
      </c>
      <c r="L14" s="436" t="str">
        <f>IF($I$5="","",คณิต!BR10)</f>
        <v/>
      </c>
      <c r="M14" s="416" t="str">
        <f>IF($M$5="","",วิทย์!BO10)</f>
        <v/>
      </c>
      <c r="N14" s="416" t="str">
        <f>IF($M$5="","",วิทย์!BP10)</f>
        <v/>
      </c>
      <c r="O14" s="416" t="str">
        <f>IF($M$5="","",วิทย์!BQ10)</f>
        <v/>
      </c>
      <c r="P14" s="436" t="str">
        <f>IF($M$5="","",วิทย์!BR10)</f>
        <v/>
      </c>
      <c r="Q14" s="416" t="str">
        <f>IF($Q$5="","",สังคม!BO10)</f>
        <v/>
      </c>
      <c r="R14" s="416" t="str">
        <f>IF($Q$5="","",สังคม!BP10)</f>
        <v/>
      </c>
      <c r="S14" s="416" t="str">
        <f>IF($Q$5="","",สังคม!BQ10)</f>
        <v/>
      </c>
      <c r="T14" s="436" t="str">
        <f>IF($Q$5="","",สังคม!BR10)</f>
        <v/>
      </c>
      <c r="U14" s="416" t="str">
        <f>IF($U$5="","",ประวัติ!BO10)</f>
        <v/>
      </c>
      <c r="V14" s="416" t="str">
        <f>IF($U$5="","",ประวัติ!BP10)</f>
        <v/>
      </c>
      <c r="W14" s="416" t="str">
        <f>IF($U$5="","",ประวัติ!BQ10)</f>
        <v/>
      </c>
      <c r="X14" s="436" t="str">
        <f>IF($U$5="","",ประวัติ!BR10)</f>
        <v/>
      </c>
      <c r="Y14" s="416" t="str">
        <f>IF($Y$5="","",สุขศึกษา!BO10)</f>
        <v/>
      </c>
      <c r="Z14" s="416" t="str">
        <f>IF($Y$5="","",สุขศึกษา!BP10)</f>
        <v/>
      </c>
      <c r="AA14" s="416" t="str">
        <f>IF($Y$5="","",สุขศึกษา!BQ10)</f>
        <v/>
      </c>
      <c r="AB14" s="436" t="str">
        <f>IF($Y$5="","",สุขศึกษา!BR10)</f>
        <v/>
      </c>
      <c r="AC14" s="416" t="str">
        <f>IF($AC$5="","",ศิลปะ!BO10)</f>
        <v/>
      </c>
      <c r="AD14" s="416" t="str">
        <f>IF($AC$5="","",ศิลปะ!BP10)</f>
        <v/>
      </c>
      <c r="AE14" s="416" t="str">
        <f>IF($AC$5="","",ศิลปะ!BQ10)</f>
        <v/>
      </c>
      <c r="AF14" s="436" t="str">
        <f>IF($AC$5="","",ศิลปะ!BR10)</f>
        <v/>
      </c>
      <c r="AG14" s="416" t="str">
        <f>IF($AG$5="","",การงาน!BO10)</f>
        <v/>
      </c>
      <c r="AH14" s="416" t="str">
        <f>IF($AG$5="","",การงาน!BP10)</f>
        <v/>
      </c>
      <c r="AI14" s="416" t="str">
        <f>IF($AG$5="","",การงาน!BQ10)</f>
        <v/>
      </c>
      <c r="AJ14" s="436" t="str">
        <f>IF($AG$5="","",การงาน!BR10)</f>
        <v/>
      </c>
      <c r="AK14" s="416" t="str">
        <f>IF($AK$5="","",Eพฐ!BO10)</f>
        <v/>
      </c>
      <c r="AL14" s="416" t="str">
        <f>IF($AK$5="","",Eพฐ!BP10)</f>
        <v/>
      </c>
      <c r="AM14" s="416" t="str">
        <f>IF($AK$5="","",Eพฐ!BQ10)</f>
        <v/>
      </c>
      <c r="AN14" s="436" t="str">
        <f>IF($AK$5="","",Eพฐ!BR10)</f>
        <v/>
      </c>
      <c r="AO14" s="416" t="str">
        <f>IF($AO$5="","",พต.1!BO10)</f>
        <v/>
      </c>
      <c r="AP14" s="416" t="str">
        <f>IF($AO$5="","",พต.1!BP10)</f>
        <v/>
      </c>
      <c r="AQ14" s="416" t="str">
        <f>IF($AO$5="","",พต.1!BQ10)</f>
        <v/>
      </c>
      <c r="AR14" s="436" t="str">
        <f>IF($AO$5="","",พต.1!BR10)</f>
        <v/>
      </c>
      <c r="AS14" s="416" t="str">
        <f>IF($AS$5="","",พต.2!BO10)</f>
        <v/>
      </c>
      <c r="AT14" s="416" t="str">
        <f>IF($AS$5="","",พต.2!BP10)</f>
        <v/>
      </c>
      <c r="AU14" s="416" t="str">
        <f>IF($AS$5="","",พต.2!BQ10)</f>
        <v/>
      </c>
      <c r="AV14" s="436" t="str">
        <f>IF($AS$5="","",พต.2!BR10)</f>
        <v/>
      </c>
      <c r="AW14" s="416" t="str">
        <f>IF($AW$5="","",พต.3!BO10)</f>
        <v/>
      </c>
      <c r="AX14" s="416" t="str">
        <f>IF($AW$5="","",พต.3!BP10)</f>
        <v/>
      </c>
      <c r="AY14" s="416" t="str">
        <f>IF($AW$5="","",พต.3!BQ10)</f>
        <v/>
      </c>
      <c r="AZ14" s="436" t="str">
        <f>IF($AW$5="","",พต.3!BR10)</f>
        <v/>
      </c>
      <c r="BA14" s="416" t="str">
        <f>IF($BA$5="","",พต.4!BO10)</f>
        <v/>
      </c>
      <c r="BB14" s="416" t="str">
        <f>IF($BA$5="","",พต.4!BP10)</f>
        <v/>
      </c>
      <c r="BC14" s="416" t="str">
        <f>IF($BA$5="","",พต.4!BQ10)</f>
        <v/>
      </c>
      <c r="BD14" s="436" t="str">
        <f>IF($BA$5="","",พต.4!BR10)</f>
        <v/>
      </c>
      <c r="BE14" s="416" t="str">
        <f>IF($BE$5="","",พต.5!BO10)</f>
        <v/>
      </c>
      <c r="BF14" s="416" t="str">
        <f>IF($BE$5="","",พต.5!BP10)</f>
        <v/>
      </c>
      <c r="BG14" s="416" t="str">
        <f>IF($BE$5="","",พต.5!BQ10)</f>
        <v/>
      </c>
      <c r="BH14" s="436" t="str">
        <f>IF($BE$5="","",พต.5!BR10)</f>
        <v/>
      </c>
      <c r="BI14" s="416"/>
      <c r="BJ14" s="416"/>
      <c r="BK14" s="416"/>
      <c r="BL14" s="416"/>
      <c r="BM14" s="25"/>
      <c r="BN14" s="412"/>
    </row>
    <row r="15" spans="2:66" s="65" customFormat="1" ht="17.100000000000001" customHeight="1">
      <c r="B15" s="412"/>
      <c r="C15" s="25"/>
      <c r="D15" s="415" t="str">
        <f>IF(ข้อมูลนร.2!D11="","",ข้อมูลนร.2!D11)</f>
        <v/>
      </c>
      <c r="E15" s="416" t="str">
        <f>IF($E$5="","",ไทย!BO11)</f>
        <v/>
      </c>
      <c r="F15" s="416" t="str">
        <f>IF($E$5="","",ไทย!BP11)</f>
        <v/>
      </c>
      <c r="G15" s="416" t="str">
        <f>IF($E$5="","",ไทย!BQ11)</f>
        <v/>
      </c>
      <c r="H15" s="436" t="str">
        <f>IF($E$5="","",ไทย!BR11)</f>
        <v/>
      </c>
      <c r="I15" s="416" t="str">
        <f>IF($I$5="","",คณิต!BO11)</f>
        <v/>
      </c>
      <c r="J15" s="416" t="str">
        <f>IF($I$5="","",คณิต!BP11)</f>
        <v/>
      </c>
      <c r="K15" s="416" t="str">
        <f>IF($I$5="","",คณิต!BQ11)</f>
        <v/>
      </c>
      <c r="L15" s="436" t="str">
        <f>IF($I$5="","",คณิต!BR11)</f>
        <v/>
      </c>
      <c r="M15" s="416" t="str">
        <f>IF($M$5="","",วิทย์!BO11)</f>
        <v/>
      </c>
      <c r="N15" s="416" t="str">
        <f>IF($M$5="","",วิทย์!BP11)</f>
        <v/>
      </c>
      <c r="O15" s="416" t="str">
        <f>IF($M$5="","",วิทย์!BQ11)</f>
        <v/>
      </c>
      <c r="P15" s="436" t="str">
        <f>IF($M$5="","",วิทย์!BR11)</f>
        <v/>
      </c>
      <c r="Q15" s="416" t="str">
        <f>IF($Q$5="","",สังคม!BO11)</f>
        <v/>
      </c>
      <c r="R15" s="416" t="str">
        <f>IF($Q$5="","",สังคม!BP11)</f>
        <v/>
      </c>
      <c r="S15" s="416" t="str">
        <f>IF($Q$5="","",สังคม!BQ11)</f>
        <v/>
      </c>
      <c r="T15" s="436" t="str">
        <f>IF($Q$5="","",สังคม!BR11)</f>
        <v/>
      </c>
      <c r="U15" s="416" t="str">
        <f>IF($U$5="","",ประวัติ!BO11)</f>
        <v/>
      </c>
      <c r="V15" s="416" t="str">
        <f>IF($U$5="","",ประวัติ!BP11)</f>
        <v/>
      </c>
      <c r="W15" s="416" t="str">
        <f>IF($U$5="","",ประวัติ!BQ11)</f>
        <v/>
      </c>
      <c r="X15" s="436" t="str">
        <f>IF($U$5="","",ประวัติ!BR11)</f>
        <v/>
      </c>
      <c r="Y15" s="416" t="str">
        <f>IF($Y$5="","",สุขศึกษา!BO11)</f>
        <v/>
      </c>
      <c r="Z15" s="416" t="str">
        <f>IF($Y$5="","",สุขศึกษา!BP11)</f>
        <v/>
      </c>
      <c r="AA15" s="416" t="str">
        <f>IF($Y$5="","",สุขศึกษา!BQ11)</f>
        <v/>
      </c>
      <c r="AB15" s="436" t="str">
        <f>IF($Y$5="","",สุขศึกษา!BR11)</f>
        <v/>
      </c>
      <c r="AC15" s="416" t="str">
        <f>IF($AC$5="","",ศิลปะ!BO11)</f>
        <v/>
      </c>
      <c r="AD15" s="416" t="str">
        <f>IF($AC$5="","",ศิลปะ!BP11)</f>
        <v/>
      </c>
      <c r="AE15" s="416" t="str">
        <f>IF($AC$5="","",ศิลปะ!BQ11)</f>
        <v/>
      </c>
      <c r="AF15" s="436" t="str">
        <f>IF($AC$5="","",ศิลปะ!BR11)</f>
        <v/>
      </c>
      <c r="AG15" s="416" t="str">
        <f>IF($AG$5="","",การงาน!BO11)</f>
        <v/>
      </c>
      <c r="AH15" s="416" t="str">
        <f>IF($AG$5="","",การงาน!BP11)</f>
        <v/>
      </c>
      <c r="AI15" s="416" t="str">
        <f>IF($AG$5="","",การงาน!BQ11)</f>
        <v/>
      </c>
      <c r="AJ15" s="436" t="str">
        <f>IF($AG$5="","",การงาน!BR11)</f>
        <v/>
      </c>
      <c r="AK15" s="416" t="str">
        <f>IF($AK$5="","",Eพฐ!BO11)</f>
        <v/>
      </c>
      <c r="AL15" s="416" t="str">
        <f>IF($AK$5="","",Eพฐ!BP11)</f>
        <v/>
      </c>
      <c r="AM15" s="416" t="str">
        <f>IF($AK$5="","",Eพฐ!BQ11)</f>
        <v/>
      </c>
      <c r="AN15" s="436" t="str">
        <f>IF($AK$5="","",Eพฐ!BR11)</f>
        <v/>
      </c>
      <c r="AO15" s="416" t="str">
        <f>IF($AO$5="","",พต.1!BO11)</f>
        <v/>
      </c>
      <c r="AP15" s="416" t="str">
        <f>IF($AO$5="","",พต.1!BP11)</f>
        <v/>
      </c>
      <c r="AQ15" s="416" t="str">
        <f>IF($AO$5="","",พต.1!BQ11)</f>
        <v/>
      </c>
      <c r="AR15" s="436" t="str">
        <f>IF($AO$5="","",พต.1!BR11)</f>
        <v/>
      </c>
      <c r="AS15" s="416" t="str">
        <f>IF($AS$5="","",พต.2!BO11)</f>
        <v/>
      </c>
      <c r="AT15" s="416" t="str">
        <f>IF($AS$5="","",พต.2!BP11)</f>
        <v/>
      </c>
      <c r="AU15" s="416" t="str">
        <f>IF($AS$5="","",พต.2!BQ11)</f>
        <v/>
      </c>
      <c r="AV15" s="436" t="str">
        <f>IF($AS$5="","",พต.2!BR11)</f>
        <v/>
      </c>
      <c r="AW15" s="416" t="str">
        <f>IF($AW$5="","",พต.3!BO11)</f>
        <v/>
      </c>
      <c r="AX15" s="416" t="str">
        <f>IF($AW$5="","",พต.3!BP11)</f>
        <v/>
      </c>
      <c r="AY15" s="416" t="str">
        <f>IF($AW$5="","",พต.3!BQ11)</f>
        <v/>
      </c>
      <c r="AZ15" s="436" t="str">
        <f>IF($AW$5="","",พต.3!BR11)</f>
        <v/>
      </c>
      <c r="BA15" s="416" t="str">
        <f>IF($BA$5="","",พต.4!BO11)</f>
        <v/>
      </c>
      <c r="BB15" s="416" t="str">
        <f>IF($BA$5="","",พต.4!BP11)</f>
        <v/>
      </c>
      <c r="BC15" s="416" t="str">
        <f>IF($BA$5="","",พต.4!BQ11)</f>
        <v/>
      </c>
      <c r="BD15" s="436" t="str">
        <f>IF($BA$5="","",พต.4!BR11)</f>
        <v/>
      </c>
      <c r="BE15" s="416" t="str">
        <f>IF($BE$5="","",พต.5!BO11)</f>
        <v/>
      </c>
      <c r="BF15" s="416" t="str">
        <f>IF($BE$5="","",พต.5!BP11)</f>
        <v/>
      </c>
      <c r="BG15" s="416" t="str">
        <f>IF($BE$5="","",พต.5!BQ11)</f>
        <v/>
      </c>
      <c r="BH15" s="436" t="str">
        <f>IF($BE$5="","",พต.5!BR11)</f>
        <v/>
      </c>
      <c r="BI15" s="416"/>
      <c r="BJ15" s="416"/>
      <c r="BK15" s="416"/>
      <c r="BL15" s="416"/>
      <c r="BM15" s="25"/>
      <c r="BN15" s="412"/>
    </row>
    <row r="16" spans="2:66" s="65" customFormat="1" ht="17.100000000000001" customHeight="1">
      <c r="B16" s="412"/>
      <c r="C16" s="25"/>
      <c r="D16" s="415" t="str">
        <f>IF(ข้อมูลนร.2!D12="","",ข้อมูลนร.2!D12)</f>
        <v/>
      </c>
      <c r="E16" s="416" t="str">
        <f>IF($E$5="","",ไทย!BO12)</f>
        <v/>
      </c>
      <c r="F16" s="416" t="str">
        <f>IF($E$5="","",ไทย!BP12)</f>
        <v/>
      </c>
      <c r="G16" s="416" t="str">
        <f>IF($E$5="","",ไทย!BQ12)</f>
        <v/>
      </c>
      <c r="H16" s="436" t="str">
        <f>IF($E$5="","",ไทย!BR12)</f>
        <v/>
      </c>
      <c r="I16" s="416" t="str">
        <f>IF($I$5="","",คณิต!BO12)</f>
        <v/>
      </c>
      <c r="J16" s="416" t="str">
        <f>IF($I$5="","",คณิต!BP12)</f>
        <v/>
      </c>
      <c r="K16" s="416" t="str">
        <f>IF($I$5="","",คณิต!BQ12)</f>
        <v/>
      </c>
      <c r="L16" s="436" t="str">
        <f>IF($I$5="","",คณิต!BR12)</f>
        <v/>
      </c>
      <c r="M16" s="416" t="str">
        <f>IF($M$5="","",วิทย์!BO12)</f>
        <v/>
      </c>
      <c r="N16" s="416" t="str">
        <f>IF($M$5="","",วิทย์!BP12)</f>
        <v/>
      </c>
      <c r="O16" s="416" t="str">
        <f>IF($M$5="","",วิทย์!BQ12)</f>
        <v/>
      </c>
      <c r="P16" s="436" t="str">
        <f>IF($M$5="","",วิทย์!BR12)</f>
        <v/>
      </c>
      <c r="Q16" s="416" t="str">
        <f>IF($Q$5="","",สังคม!BO12)</f>
        <v/>
      </c>
      <c r="R16" s="416" t="str">
        <f>IF($Q$5="","",สังคม!BP12)</f>
        <v/>
      </c>
      <c r="S16" s="416" t="str">
        <f>IF($Q$5="","",สังคม!BQ12)</f>
        <v/>
      </c>
      <c r="T16" s="436" t="str">
        <f>IF($Q$5="","",สังคม!BR12)</f>
        <v/>
      </c>
      <c r="U16" s="416" t="str">
        <f>IF($U$5="","",ประวัติ!BO12)</f>
        <v/>
      </c>
      <c r="V16" s="416" t="str">
        <f>IF($U$5="","",ประวัติ!BP12)</f>
        <v/>
      </c>
      <c r="W16" s="416" t="str">
        <f>IF($U$5="","",ประวัติ!BQ12)</f>
        <v/>
      </c>
      <c r="X16" s="436" t="str">
        <f>IF($U$5="","",ประวัติ!BR12)</f>
        <v/>
      </c>
      <c r="Y16" s="416" t="str">
        <f>IF($Y$5="","",สุขศึกษา!BO12)</f>
        <v/>
      </c>
      <c r="Z16" s="416" t="str">
        <f>IF($Y$5="","",สุขศึกษา!BP12)</f>
        <v/>
      </c>
      <c r="AA16" s="416" t="str">
        <f>IF($Y$5="","",สุขศึกษา!BQ12)</f>
        <v/>
      </c>
      <c r="AB16" s="436" t="str">
        <f>IF($Y$5="","",สุขศึกษา!BR12)</f>
        <v/>
      </c>
      <c r="AC16" s="416" t="str">
        <f>IF($AC$5="","",ศิลปะ!BO12)</f>
        <v/>
      </c>
      <c r="AD16" s="416" t="str">
        <f>IF($AC$5="","",ศิลปะ!BP12)</f>
        <v/>
      </c>
      <c r="AE16" s="416" t="str">
        <f>IF($AC$5="","",ศิลปะ!BQ12)</f>
        <v/>
      </c>
      <c r="AF16" s="436" t="str">
        <f>IF($AC$5="","",ศิลปะ!BR12)</f>
        <v/>
      </c>
      <c r="AG16" s="416" t="str">
        <f>IF($AG$5="","",การงาน!BO12)</f>
        <v/>
      </c>
      <c r="AH16" s="416" t="str">
        <f>IF($AG$5="","",การงาน!BP12)</f>
        <v/>
      </c>
      <c r="AI16" s="416" t="str">
        <f>IF($AG$5="","",การงาน!BQ12)</f>
        <v/>
      </c>
      <c r="AJ16" s="436" t="str">
        <f>IF($AG$5="","",การงาน!BR12)</f>
        <v/>
      </c>
      <c r="AK16" s="416" t="str">
        <f>IF($AK$5="","",Eพฐ!BO12)</f>
        <v/>
      </c>
      <c r="AL16" s="416" t="str">
        <f>IF($AK$5="","",Eพฐ!BP12)</f>
        <v/>
      </c>
      <c r="AM16" s="416" t="str">
        <f>IF($AK$5="","",Eพฐ!BQ12)</f>
        <v/>
      </c>
      <c r="AN16" s="436" t="str">
        <f>IF($AK$5="","",Eพฐ!BR12)</f>
        <v/>
      </c>
      <c r="AO16" s="416" t="str">
        <f>IF($AO$5="","",พต.1!BO12)</f>
        <v/>
      </c>
      <c r="AP16" s="416" t="str">
        <f>IF($AO$5="","",พต.1!BP12)</f>
        <v/>
      </c>
      <c r="AQ16" s="416" t="str">
        <f>IF($AO$5="","",พต.1!BQ12)</f>
        <v/>
      </c>
      <c r="AR16" s="436" t="str">
        <f>IF($AO$5="","",พต.1!BR12)</f>
        <v/>
      </c>
      <c r="AS16" s="416" t="str">
        <f>IF($AS$5="","",พต.2!BO12)</f>
        <v/>
      </c>
      <c r="AT16" s="416" t="str">
        <f>IF($AS$5="","",พต.2!BP12)</f>
        <v/>
      </c>
      <c r="AU16" s="416" t="str">
        <f>IF($AS$5="","",พต.2!BQ12)</f>
        <v/>
      </c>
      <c r="AV16" s="436" t="str">
        <f>IF($AS$5="","",พต.2!BR12)</f>
        <v/>
      </c>
      <c r="AW16" s="416" t="str">
        <f>IF($AW$5="","",พต.3!BO12)</f>
        <v/>
      </c>
      <c r="AX16" s="416" t="str">
        <f>IF($AW$5="","",พต.3!BP12)</f>
        <v/>
      </c>
      <c r="AY16" s="416" t="str">
        <f>IF($AW$5="","",พต.3!BQ12)</f>
        <v/>
      </c>
      <c r="AZ16" s="436" t="str">
        <f>IF($AW$5="","",พต.3!BR12)</f>
        <v/>
      </c>
      <c r="BA16" s="416" t="str">
        <f>IF($BA$5="","",พต.4!BO12)</f>
        <v/>
      </c>
      <c r="BB16" s="416" t="str">
        <f>IF($BA$5="","",พต.4!BP12)</f>
        <v/>
      </c>
      <c r="BC16" s="416" t="str">
        <f>IF($BA$5="","",พต.4!BQ12)</f>
        <v/>
      </c>
      <c r="BD16" s="436" t="str">
        <f>IF($BA$5="","",พต.4!BR12)</f>
        <v/>
      </c>
      <c r="BE16" s="416" t="str">
        <f>IF($BE$5="","",พต.5!BO12)</f>
        <v/>
      </c>
      <c r="BF16" s="416" t="str">
        <f>IF($BE$5="","",พต.5!BP12)</f>
        <v/>
      </c>
      <c r="BG16" s="416" t="str">
        <f>IF($BE$5="","",พต.5!BQ12)</f>
        <v/>
      </c>
      <c r="BH16" s="436" t="str">
        <f>IF($BE$5="","",พต.5!BR12)</f>
        <v/>
      </c>
      <c r="BI16" s="416"/>
      <c r="BJ16" s="416"/>
      <c r="BK16" s="416"/>
      <c r="BL16" s="416"/>
      <c r="BM16" s="25"/>
      <c r="BN16" s="412"/>
    </row>
    <row r="17" spans="2:66" s="65" customFormat="1" ht="17.100000000000001" customHeight="1">
      <c r="B17" s="412"/>
      <c r="C17" s="25"/>
      <c r="D17" s="415" t="str">
        <f>IF(ข้อมูลนร.2!D13="","",ข้อมูลนร.2!D13)</f>
        <v/>
      </c>
      <c r="E17" s="416" t="str">
        <f>IF($E$5="","",ไทย!BO13)</f>
        <v/>
      </c>
      <c r="F17" s="416" t="str">
        <f>IF($E$5="","",ไทย!BP13)</f>
        <v/>
      </c>
      <c r="G17" s="416" t="str">
        <f>IF($E$5="","",ไทย!BQ13)</f>
        <v/>
      </c>
      <c r="H17" s="436" t="str">
        <f>IF($E$5="","",ไทย!BR13)</f>
        <v/>
      </c>
      <c r="I17" s="416" t="str">
        <f>IF($I$5="","",คณิต!BO13)</f>
        <v/>
      </c>
      <c r="J17" s="416" t="str">
        <f>IF($I$5="","",คณิต!BP13)</f>
        <v/>
      </c>
      <c r="K17" s="416" t="str">
        <f>IF($I$5="","",คณิต!BQ13)</f>
        <v/>
      </c>
      <c r="L17" s="436" t="str">
        <f>IF($I$5="","",คณิต!BR13)</f>
        <v/>
      </c>
      <c r="M17" s="416" t="str">
        <f>IF($M$5="","",วิทย์!BO13)</f>
        <v/>
      </c>
      <c r="N17" s="416" t="str">
        <f>IF($M$5="","",วิทย์!BP13)</f>
        <v/>
      </c>
      <c r="O17" s="416" t="str">
        <f>IF($M$5="","",วิทย์!BQ13)</f>
        <v/>
      </c>
      <c r="P17" s="436" t="str">
        <f>IF($M$5="","",วิทย์!BR13)</f>
        <v/>
      </c>
      <c r="Q17" s="416" t="str">
        <f>IF($Q$5="","",สังคม!BO13)</f>
        <v/>
      </c>
      <c r="R17" s="416" t="str">
        <f>IF($Q$5="","",สังคม!BP13)</f>
        <v/>
      </c>
      <c r="S17" s="416" t="str">
        <f>IF($Q$5="","",สังคม!BQ13)</f>
        <v/>
      </c>
      <c r="T17" s="436" t="str">
        <f>IF($Q$5="","",สังคม!BR13)</f>
        <v/>
      </c>
      <c r="U17" s="416" t="str">
        <f>IF($U$5="","",ประวัติ!BO13)</f>
        <v/>
      </c>
      <c r="V17" s="416" t="str">
        <f>IF($U$5="","",ประวัติ!BP13)</f>
        <v/>
      </c>
      <c r="W17" s="416" t="str">
        <f>IF($U$5="","",ประวัติ!BQ13)</f>
        <v/>
      </c>
      <c r="X17" s="436" t="str">
        <f>IF($U$5="","",ประวัติ!BR13)</f>
        <v/>
      </c>
      <c r="Y17" s="416" t="str">
        <f>IF($Y$5="","",สุขศึกษา!BO13)</f>
        <v/>
      </c>
      <c r="Z17" s="416" t="str">
        <f>IF($Y$5="","",สุขศึกษา!BP13)</f>
        <v/>
      </c>
      <c r="AA17" s="416" t="str">
        <f>IF($Y$5="","",สุขศึกษา!BQ13)</f>
        <v/>
      </c>
      <c r="AB17" s="436" t="str">
        <f>IF($Y$5="","",สุขศึกษา!BR13)</f>
        <v/>
      </c>
      <c r="AC17" s="416" t="str">
        <f>IF($AC$5="","",ศิลปะ!BO13)</f>
        <v/>
      </c>
      <c r="AD17" s="416" t="str">
        <f>IF($AC$5="","",ศิลปะ!BP13)</f>
        <v/>
      </c>
      <c r="AE17" s="416" t="str">
        <f>IF($AC$5="","",ศิลปะ!BQ13)</f>
        <v/>
      </c>
      <c r="AF17" s="436" t="str">
        <f>IF($AC$5="","",ศิลปะ!BR13)</f>
        <v/>
      </c>
      <c r="AG17" s="416" t="str">
        <f>IF($AG$5="","",การงาน!BO13)</f>
        <v/>
      </c>
      <c r="AH17" s="416" t="str">
        <f>IF($AG$5="","",การงาน!BP13)</f>
        <v/>
      </c>
      <c r="AI17" s="416" t="str">
        <f>IF($AG$5="","",การงาน!BQ13)</f>
        <v/>
      </c>
      <c r="AJ17" s="436" t="str">
        <f>IF($AG$5="","",การงาน!BR13)</f>
        <v/>
      </c>
      <c r="AK17" s="416" t="str">
        <f>IF($AK$5="","",Eพฐ!BO13)</f>
        <v/>
      </c>
      <c r="AL17" s="416" t="str">
        <f>IF($AK$5="","",Eพฐ!BP13)</f>
        <v/>
      </c>
      <c r="AM17" s="416" t="str">
        <f>IF($AK$5="","",Eพฐ!BQ13)</f>
        <v/>
      </c>
      <c r="AN17" s="436" t="str">
        <f>IF($AK$5="","",Eพฐ!BR13)</f>
        <v/>
      </c>
      <c r="AO17" s="416" t="str">
        <f>IF($AO$5="","",พต.1!BO13)</f>
        <v/>
      </c>
      <c r="AP17" s="416" t="str">
        <f>IF($AO$5="","",พต.1!BP13)</f>
        <v/>
      </c>
      <c r="AQ17" s="416" t="str">
        <f>IF($AO$5="","",พต.1!BQ13)</f>
        <v/>
      </c>
      <c r="AR17" s="436" t="str">
        <f>IF($AO$5="","",พต.1!BR13)</f>
        <v/>
      </c>
      <c r="AS17" s="416" t="str">
        <f>IF($AS$5="","",พต.2!BO13)</f>
        <v/>
      </c>
      <c r="AT17" s="416" t="str">
        <f>IF($AS$5="","",พต.2!BP13)</f>
        <v/>
      </c>
      <c r="AU17" s="416" t="str">
        <f>IF($AS$5="","",พต.2!BQ13)</f>
        <v/>
      </c>
      <c r="AV17" s="436" t="str">
        <f>IF($AS$5="","",พต.2!BR13)</f>
        <v/>
      </c>
      <c r="AW17" s="416" t="str">
        <f>IF($AW$5="","",พต.3!BO13)</f>
        <v/>
      </c>
      <c r="AX17" s="416" t="str">
        <f>IF($AW$5="","",พต.3!BP13)</f>
        <v/>
      </c>
      <c r="AY17" s="416" t="str">
        <f>IF($AW$5="","",พต.3!BQ13)</f>
        <v/>
      </c>
      <c r="AZ17" s="436" t="str">
        <f>IF($AW$5="","",พต.3!BR13)</f>
        <v/>
      </c>
      <c r="BA17" s="416" t="str">
        <f>IF($BA$5="","",พต.4!BO13)</f>
        <v/>
      </c>
      <c r="BB17" s="416" t="str">
        <f>IF($BA$5="","",พต.4!BP13)</f>
        <v/>
      </c>
      <c r="BC17" s="416" t="str">
        <f>IF($BA$5="","",พต.4!BQ13)</f>
        <v/>
      </c>
      <c r="BD17" s="436" t="str">
        <f>IF($BA$5="","",พต.4!BR13)</f>
        <v/>
      </c>
      <c r="BE17" s="416" t="str">
        <f>IF($BE$5="","",พต.5!BO13)</f>
        <v/>
      </c>
      <c r="BF17" s="416" t="str">
        <f>IF($BE$5="","",พต.5!BP13)</f>
        <v/>
      </c>
      <c r="BG17" s="416" t="str">
        <f>IF($BE$5="","",พต.5!BQ13)</f>
        <v/>
      </c>
      <c r="BH17" s="436" t="str">
        <f>IF($BE$5="","",พต.5!BR13)</f>
        <v/>
      </c>
      <c r="BI17" s="416"/>
      <c r="BJ17" s="416"/>
      <c r="BK17" s="416"/>
      <c r="BL17" s="416"/>
      <c r="BM17" s="25"/>
      <c r="BN17" s="412"/>
    </row>
    <row r="18" spans="2:66" s="65" customFormat="1" ht="17.100000000000001" customHeight="1">
      <c r="B18" s="412"/>
      <c r="C18" s="25"/>
      <c r="D18" s="415" t="str">
        <f>IF(ข้อมูลนร.2!D14="","",ข้อมูลนร.2!D14)</f>
        <v/>
      </c>
      <c r="E18" s="416" t="str">
        <f>IF($E$5="","",ไทย!BO14)</f>
        <v/>
      </c>
      <c r="F18" s="416" t="str">
        <f>IF($E$5="","",ไทย!BP14)</f>
        <v/>
      </c>
      <c r="G18" s="416" t="str">
        <f>IF($E$5="","",ไทย!BQ14)</f>
        <v/>
      </c>
      <c r="H18" s="436" t="str">
        <f>IF($E$5="","",ไทย!BR14)</f>
        <v/>
      </c>
      <c r="I18" s="416" t="str">
        <f>IF($I$5="","",คณิต!BO14)</f>
        <v/>
      </c>
      <c r="J18" s="416" t="str">
        <f>IF($I$5="","",คณิต!BP14)</f>
        <v/>
      </c>
      <c r="K18" s="416" t="str">
        <f>IF($I$5="","",คณิต!BQ14)</f>
        <v/>
      </c>
      <c r="L18" s="436" t="str">
        <f>IF($I$5="","",คณิต!BR14)</f>
        <v/>
      </c>
      <c r="M18" s="416" t="str">
        <f>IF($M$5="","",วิทย์!BO14)</f>
        <v/>
      </c>
      <c r="N18" s="416" t="str">
        <f>IF($M$5="","",วิทย์!BP14)</f>
        <v/>
      </c>
      <c r="O18" s="416" t="str">
        <f>IF($M$5="","",วิทย์!BQ14)</f>
        <v/>
      </c>
      <c r="P18" s="436" t="str">
        <f>IF($M$5="","",วิทย์!BR14)</f>
        <v/>
      </c>
      <c r="Q18" s="416" t="str">
        <f>IF($Q$5="","",สังคม!BO14)</f>
        <v/>
      </c>
      <c r="R18" s="416" t="str">
        <f>IF($Q$5="","",สังคม!BP14)</f>
        <v/>
      </c>
      <c r="S18" s="416" t="str">
        <f>IF($Q$5="","",สังคม!BQ14)</f>
        <v/>
      </c>
      <c r="T18" s="436" t="str">
        <f>IF($Q$5="","",สังคม!BR14)</f>
        <v/>
      </c>
      <c r="U18" s="416" t="str">
        <f>IF($U$5="","",ประวัติ!BO14)</f>
        <v/>
      </c>
      <c r="V18" s="416" t="str">
        <f>IF($U$5="","",ประวัติ!BP14)</f>
        <v/>
      </c>
      <c r="W18" s="416" t="str">
        <f>IF($U$5="","",ประวัติ!BQ14)</f>
        <v/>
      </c>
      <c r="X18" s="436" t="str">
        <f>IF($U$5="","",ประวัติ!BR14)</f>
        <v/>
      </c>
      <c r="Y18" s="416" t="str">
        <f>IF($Y$5="","",สุขศึกษา!BO14)</f>
        <v/>
      </c>
      <c r="Z18" s="416" t="str">
        <f>IF($Y$5="","",สุขศึกษา!BP14)</f>
        <v/>
      </c>
      <c r="AA18" s="416" t="str">
        <f>IF($Y$5="","",สุขศึกษา!BQ14)</f>
        <v/>
      </c>
      <c r="AB18" s="436" t="str">
        <f>IF($Y$5="","",สุขศึกษา!BR14)</f>
        <v/>
      </c>
      <c r="AC18" s="416" t="str">
        <f>IF($AC$5="","",ศิลปะ!BO14)</f>
        <v/>
      </c>
      <c r="AD18" s="416" t="str">
        <f>IF($AC$5="","",ศิลปะ!BP14)</f>
        <v/>
      </c>
      <c r="AE18" s="416" t="str">
        <f>IF($AC$5="","",ศิลปะ!BQ14)</f>
        <v/>
      </c>
      <c r="AF18" s="436" t="str">
        <f>IF($AC$5="","",ศิลปะ!BR14)</f>
        <v/>
      </c>
      <c r="AG18" s="416" t="str">
        <f>IF($AG$5="","",การงาน!BO14)</f>
        <v/>
      </c>
      <c r="AH18" s="416" t="str">
        <f>IF($AG$5="","",การงาน!BP14)</f>
        <v/>
      </c>
      <c r="AI18" s="416" t="str">
        <f>IF($AG$5="","",การงาน!BQ14)</f>
        <v/>
      </c>
      <c r="AJ18" s="436" t="str">
        <f>IF($AG$5="","",การงาน!BR14)</f>
        <v/>
      </c>
      <c r="AK18" s="416" t="str">
        <f>IF($AK$5="","",Eพฐ!BO14)</f>
        <v/>
      </c>
      <c r="AL18" s="416" t="str">
        <f>IF($AK$5="","",Eพฐ!BP14)</f>
        <v/>
      </c>
      <c r="AM18" s="416" t="str">
        <f>IF($AK$5="","",Eพฐ!BQ14)</f>
        <v/>
      </c>
      <c r="AN18" s="436" t="str">
        <f>IF($AK$5="","",Eพฐ!BR14)</f>
        <v/>
      </c>
      <c r="AO18" s="416" t="str">
        <f>IF($AO$5="","",พต.1!BO14)</f>
        <v/>
      </c>
      <c r="AP18" s="416" t="str">
        <f>IF($AO$5="","",พต.1!BP14)</f>
        <v/>
      </c>
      <c r="AQ18" s="416" t="str">
        <f>IF($AO$5="","",พต.1!BQ14)</f>
        <v/>
      </c>
      <c r="AR18" s="436" t="str">
        <f>IF($AO$5="","",พต.1!BR14)</f>
        <v/>
      </c>
      <c r="AS18" s="416" t="str">
        <f>IF($AS$5="","",พต.2!BO14)</f>
        <v/>
      </c>
      <c r="AT18" s="416" t="str">
        <f>IF($AS$5="","",พต.2!BP14)</f>
        <v/>
      </c>
      <c r="AU18" s="416" t="str">
        <f>IF($AS$5="","",พต.2!BQ14)</f>
        <v/>
      </c>
      <c r="AV18" s="436" t="str">
        <f>IF($AS$5="","",พต.2!BR14)</f>
        <v/>
      </c>
      <c r="AW18" s="416" t="str">
        <f>IF($AW$5="","",พต.3!BO14)</f>
        <v/>
      </c>
      <c r="AX18" s="416" t="str">
        <f>IF($AW$5="","",พต.3!BP14)</f>
        <v/>
      </c>
      <c r="AY18" s="416" t="str">
        <f>IF($AW$5="","",พต.3!BQ14)</f>
        <v/>
      </c>
      <c r="AZ18" s="436" t="str">
        <f>IF($AW$5="","",พต.3!BR14)</f>
        <v/>
      </c>
      <c r="BA18" s="416" t="str">
        <f>IF($BA$5="","",พต.4!BO14)</f>
        <v/>
      </c>
      <c r="BB18" s="416" t="str">
        <f>IF($BA$5="","",พต.4!BP14)</f>
        <v/>
      </c>
      <c r="BC18" s="416" t="str">
        <f>IF($BA$5="","",พต.4!BQ14)</f>
        <v/>
      </c>
      <c r="BD18" s="436" t="str">
        <f>IF($BA$5="","",พต.4!BR14)</f>
        <v/>
      </c>
      <c r="BE18" s="416" t="str">
        <f>IF($BE$5="","",พต.5!BO14)</f>
        <v/>
      </c>
      <c r="BF18" s="416" t="str">
        <f>IF($BE$5="","",พต.5!BP14)</f>
        <v/>
      </c>
      <c r="BG18" s="416" t="str">
        <f>IF($BE$5="","",พต.5!BQ14)</f>
        <v/>
      </c>
      <c r="BH18" s="436" t="str">
        <f>IF($BE$5="","",พต.5!BR14)</f>
        <v/>
      </c>
      <c r="BI18" s="416"/>
      <c r="BJ18" s="416"/>
      <c r="BK18" s="416"/>
      <c r="BL18" s="416"/>
      <c r="BM18" s="25"/>
      <c r="BN18" s="412"/>
    </row>
    <row r="19" spans="2:66" s="65" customFormat="1" ht="17.100000000000001" customHeight="1">
      <c r="B19" s="412"/>
      <c r="C19" s="25"/>
      <c r="D19" s="415" t="str">
        <f>IF(ข้อมูลนร.2!D15="","",ข้อมูลนร.2!D15)</f>
        <v/>
      </c>
      <c r="E19" s="416" t="str">
        <f>IF($E$5="","",ไทย!BO15)</f>
        <v/>
      </c>
      <c r="F19" s="416" t="str">
        <f>IF($E$5="","",ไทย!BP15)</f>
        <v/>
      </c>
      <c r="G19" s="416" t="str">
        <f>IF($E$5="","",ไทย!BQ15)</f>
        <v/>
      </c>
      <c r="H19" s="436" t="str">
        <f>IF($E$5="","",ไทย!BR15)</f>
        <v/>
      </c>
      <c r="I19" s="416" t="str">
        <f>IF($I$5="","",คณิต!BO15)</f>
        <v/>
      </c>
      <c r="J19" s="416" t="str">
        <f>IF($I$5="","",คณิต!BP15)</f>
        <v/>
      </c>
      <c r="K19" s="416" t="str">
        <f>IF($I$5="","",คณิต!BQ15)</f>
        <v/>
      </c>
      <c r="L19" s="436" t="str">
        <f>IF($I$5="","",คณิต!BR15)</f>
        <v/>
      </c>
      <c r="M19" s="416" t="str">
        <f>IF($M$5="","",วิทย์!BO15)</f>
        <v/>
      </c>
      <c r="N19" s="416" t="str">
        <f>IF($M$5="","",วิทย์!BP15)</f>
        <v/>
      </c>
      <c r="O19" s="416" t="str">
        <f>IF($M$5="","",วิทย์!BQ15)</f>
        <v/>
      </c>
      <c r="P19" s="436" t="str">
        <f>IF($M$5="","",วิทย์!BR15)</f>
        <v/>
      </c>
      <c r="Q19" s="416" t="str">
        <f>IF($Q$5="","",สังคม!BO15)</f>
        <v/>
      </c>
      <c r="R19" s="416" t="str">
        <f>IF($Q$5="","",สังคม!BP15)</f>
        <v/>
      </c>
      <c r="S19" s="416" t="str">
        <f>IF($Q$5="","",สังคม!BQ15)</f>
        <v/>
      </c>
      <c r="T19" s="436" t="str">
        <f>IF($Q$5="","",สังคม!BR15)</f>
        <v/>
      </c>
      <c r="U19" s="416" t="str">
        <f>IF($U$5="","",ประวัติ!BO15)</f>
        <v/>
      </c>
      <c r="V19" s="416" t="str">
        <f>IF($U$5="","",ประวัติ!BP15)</f>
        <v/>
      </c>
      <c r="W19" s="416" t="str">
        <f>IF($U$5="","",ประวัติ!BQ15)</f>
        <v/>
      </c>
      <c r="X19" s="436" t="str">
        <f>IF($U$5="","",ประวัติ!BR15)</f>
        <v/>
      </c>
      <c r="Y19" s="416" t="str">
        <f>IF($Y$5="","",สุขศึกษา!BO15)</f>
        <v/>
      </c>
      <c r="Z19" s="416" t="str">
        <f>IF($Y$5="","",สุขศึกษา!BP15)</f>
        <v/>
      </c>
      <c r="AA19" s="416" t="str">
        <f>IF($Y$5="","",สุขศึกษา!BQ15)</f>
        <v/>
      </c>
      <c r="AB19" s="436" t="str">
        <f>IF($Y$5="","",สุขศึกษา!BR15)</f>
        <v/>
      </c>
      <c r="AC19" s="416" t="str">
        <f>IF($AC$5="","",ศิลปะ!BO15)</f>
        <v/>
      </c>
      <c r="AD19" s="416" t="str">
        <f>IF($AC$5="","",ศิลปะ!BP15)</f>
        <v/>
      </c>
      <c r="AE19" s="416" t="str">
        <f>IF($AC$5="","",ศิลปะ!BQ15)</f>
        <v/>
      </c>
      <c r="AF19" s="436" t="str">
        <f>IF($AC$5="","",ศิลปะ!BR15)</f>
        <v/>
      </c>
      <c r="AG19" s="416" t="str">
        <f>IF($AG$5="","",การงาน!BO15)</f>
        <v/>
      </c>
      <c r="AH19" s="416" t="str">
        <f>IF($AG$5="","",การงาน!BP15)</f>
        <v/>
      </c>
      <c r="AI19" s="416" t="str">
        <f>IF($AG$5="","",การงาน!BQ15)</f>
        <v/>
      </c>
      <c r="AJ19" s="436" t="str">
        <f>IF($AG$5="","",การงาน!BR15)</f>
        <v/>
      </c>
      <c r="AK19" s="416" t="str">
        <f>IF($AK$5="","",Eพฐ!BO15)</f>
        <v/>
      </c>
      <c r="AL19" s="416" t="str">
        <f>IF($AK$5="","",Eพฐ!BP15)</f>
        <v/>
      </c>
      <c r="AM19" s="416" t="str">
        <f>IF($AK$5="","",Eพฐ!BQ15)</f>
        <v/>
      </c>
      <c r="AN19" s="436" t="str">
        <f>IF($AK$5="","",Eพฐ!BR15)</f>
        <v/>
      </c>
      <c r="AO19" s="416" t="str">
        <f>IF($AO$5="","",พต.1!BO15)</f>
        <v/>
      </c>
      <c r="AP19" s="416" t="str">
        <f>IF($AO$5="","",พต.1!BP15)</f>
        <v/>
      </c>
      <c r="AQ19" s="416" t="str">
        <f>IF($AO$5="","",พต.1!BQ15)</f>
        <v/>
      </c>
      <c r="AR19" s="436" t="str">
        <f>IF($AO$5="","",พต.1!BR15)</f>
        <v/>
      </c>
      <c r="AS19" s="416" t="str">
        <f>IF($AS$5="","",พต.2!BO15)</f>
        <v/>
      </c>
      <c r="AT19" s="416" t="str">
        <f>IF($AS$5="","",พต.2!BP15)</f>
        <v/>
      </c>
      <c r="AU19" s="416" t="str">
        <f>IF($AS$5="","",พต.2!BQ15)</f>
        <v/>
      </c>
      <c r="AV19" s="436" t="str">
        <f>IF($AS$5="","",พต.2!BR15)</f>
        <v/>
      </c>
      <c r="AW19" s="416" t="str">
        <f>IF($AW$5="","",พต.3!BO15)</f>
        <v/>
      </c>
      <c r="AX19" s="416" t="str">
        <f>IF($AW$5="","",พต.3!BP15)</f>
        <v/>
      </c>
      <c r="AY19" s="416" t="str">
        <f>IF($AW$5="","",พต.3!BQ15)</f>
        <v/>
      </c>
      <c r="AZ19" s="436" t="str">
        <f>IF($AW$5="","",พต.3!BR15)</f>
        <v/>
      </c>
      <c r="BA19" s="416" t="str">
        <f>IF($BA$5="","",พต.4!BO15)</f>
        <v/>
      </c>
      <c r="BB19" s="416" t="str">
        <f>IF($BA$5="","",พต.4!BP15)</f>
        <v/>
      </c>
      <c r="BC19" s="416" t="str">
        <f>IF($BA$5="","",พต.4!BQ15)</f>
        <v/>
      </c>
      <c r="BD19" s="436" t="str">
        <f>IF($BA$5="","",พต.4!BR15)</f>
        <v/>
      </c>
      <c r="BE19" s="416" t="str">
        <f>IF($BE$5="","",พต.5!BO15)</f>
        <v/>
      </c>
      <c r="BF19" s="416" t="str">
        <f>IF($BE$5="","",พต.5!BP15)</f>
        <v/>
      </c>
      <c r="BG19" s="416" t="str">
        <f>IF($BE$5="","",พต.5!BQ15)</f>
        <v/>
      </c>
      <c r="BH19" s="436" t="str">
        <f>IF($BE$5="","",พต.5!BR15)</f>
        <v/>
      </c>
      <c r="BI19" s="416"/>
      <c r="BJ19" s="416"/>
      <c r="BK19" s="416"/>
      <c r="BL19" s="416"/>
      <c r="BM19" s="25"/>
      <c r="BN19" s="412"/>
    </row>
    <row r="20" spans="2:66" s="65" customFormat="1" ht="17.100000000000001" customHeight="1">
      <c r="B20" s="412"/>
      <c r="C20" s="25"/>
      <c r="D20" s="415" t="str">
        <f>IF(ข้อมูลนร.2!D16="","",ข้อมูลนร.2!D16)</f>
        <v/>
      </c>
      <c r="E20" s="416" t="str">
        <f>IF($E$5="","",ไทย!BO16)</f>
        <v/>
      </c>
      <c r="F20" s="416" t="str">
        <f>IF($E$5="","",ไทย!BP16)</f>
        <v/>
      </c>
      <c r="G20" s="416" t="str">
        <f>IF($E$5="","",ไทย!BQ16)</f>
        <v/>
      </c>
      <c r="H20" s="436" t="str">
        <f>IF($E$5="","",ไทย!BR16)</f>
        <v/>
      </c>
      <c r="I20" s="416" t="str">
        <f>IF($I$5="","",คณิต!BO16)</f>
        <v/>
      </c>
      <c r="J20" s="416" t="str">
        <f>IF($I$5="","",คณิต!BP16)</f>
        <v/>
      </c>
      <c r="K20" s="416" t="str">
        <f>IF($I$5="","",คณิต!BQ16)</f>
        <v/>
      </c>
      <c r="L20" s="436" t="str">
        <f>IF($I$5="","",คณิต!BR16)</f>
        <v/>
      </c>
      <c r="M20" s="416" t="str">
        <f>IF($M$5="","",วิทย์!BO16)</f>
        <v/>
      </c>
      <c r="N20" s="416" t="str">
        <f>IF($M$5="","",วิทย์!BP16)</f>
        <v/>
      </c>
      <c r="O20" s="416" t="str">
        <f>IF($M$5="","",วิทย์!BQ16)</f>
        <v/>
      </c>
      <c r="P20" s="436" t="str">
        <f>IF($M$5="","",วิทย์!BR16)</f>
        <v/>
      </c>
      <c r="Q20" s="416" t="str">
        <f>IF($Q$5="","",สังคม!BO16)</f>
        <v/>
      </c>
      <c r="R20" s="416" t="str">
        <f>IF($Q$5="","",สังคม!BP16)</f>
        <v/>
      </c>
      <c r="S20" s="416" t="str">
        <f>IF($Q$5="","",สังคม!BQ16)</f>
        <v/>
      </c>
      <c r="T20" s="436" t="str">
        <f>IF($Q$5="","",สังคม!BR16)</f>
        <v/>
      </c>
      <c r="U20" s="416" t="str">
        <f>IF($U$5="","",ประวัติ!BO16)</f>
        <v/>
      </c>
      <c r="V20" s="416" t="str">
        <f>IF($U$5="","",ประวัติ!BP16)</f>
        <v/>
      </c>
      <c r="W20" s="416" t="str">
        <f>IF($U$5="","",ประวัติ!BQ16)</f>
        <v/>
      </c>
      <c r="X20" s="436" t="str">
        <f>IF($U$5="","",ประวัติ!BR16)</f>
        <v/>
      </c>
      <c r="Y20" s="416" t="str">
        <f>IF($Y$5="","",สุขศึกษา!BO16)</f>
        <v/>
      </c>
      <c r="Z20" s="416" t="str">
        <f>IF($Y$5="","",สุขศึกษา!BP16)</f>
        <v/>
      </c>
      <c r="AA20" s="416" t="str">
        <f>IF($Y$5="","",สุขศึกษา!BQ16)</f>
        <v/>
      </c>
      <c r="AB20" s="436" t="str">
        <f>IF($Y$5="","",สุขศึกษา!BR16)</f>
        <v/>
      </c>
      <c r="AC20" s="416" t="str">
        <f>IF($AC$5="","",ศิลปะ!BO16)</f>
        <v/>
      </c>
      <c r="AD20" s="416" t="str">
        <f>IF($AC$5="","",ศิลปะ!BP16)</f>
        <v/>
      </c>
      <c r="AE20" s="416" t="str">
        <f>IF($AC$5="","",ศิลปะ!BQ16)</f>
        <v/>
      </c>
      <c r="AF20" s="436" t="str">
        <f>IF($AC$5="","",ศิลปะ!BR16)</f>
        <v/>
      </c>
      <c r="AG20" s="416" t="str">
        <f>IF($AG$5="","",การงาน!BO16)</f>
        <v/>
      </c>
      <c r="AH20" s="416" t="str">
        <f>IF($AG$5="","",การงาน!BP16)</f>
        <v/>
      </c>
      <c r="AI20" s="416" t="str">
        <f>IF($AG$5="","",การงาน!BQ16)</f>
        <v/>
      </c>
      <c r="AJ20" s="436" t="str">
        <f>IF($AG$5="","",การงาน!BR16)</f>
        <v/>
      </c>
      <c r="AK20" s="416" t="str">
        <f>IF($AK$5="","",Eพฐ!BO16)</f>
        <v/>
      </c>
      <c r="AL20" s="416" t="str">
        <f>IF($AK$5="","",Eพฐ!BP16)</f>
        <v/>
      </c>
      <c r="AM20" s="416" t="str">
        <f>IF($AK$5="","",Eพฐ!BQ16)</f>
        <v/>
      </c>
      <c r="AN20" s="436" t="str">
        <f>IF($AK$5="","",Eพฐ!BR16)</f>
        <v/>
      </c>
      <c r="AO20" s="416" t="str">
        <f>IF($AO$5="","",พต.1!BO16)</f>
        <v/>
      </c>
      <c r="AP20" s="416" t="str">
        <f>IF($AO$5="","",พต.1!BP16)</f>
        <v/>
      </c>
      <c r="AQ20" s="416" t="str">
        <f>IF($AO$5="","",พต.1!BQ16)</f>
        <v/>
      </c>
      <c r="AR20" s="436" t="str">
        <f>IF($AO$5="","",พต.1!BR16)</f>
        <v/>
      </c>
      <c r="AS20" s="416" t="str">
        <f>IF($AS$5="","",พต.2!BO16)</f>
        <v/>
      </c>
      <c r="AT20" s="416" t="str">
        <f>IF($AS$5="","",พต.2!BP16)</f>
        <v/>
      </c>
      <c r="AU20" s="416" t="str">
        <f>IF($AS$5="","",พต.2!BQ16)</f>
        <v/>
      </c>
      <c r="AV20" s="436" t="str">
        <f>IF($AS$5="","",พต.2!BR16)</f>
        <v/>
      </c>
      <c r="AW20" s="416" t="str">
        <f>IF($AW$5="","",พต.3!BO16)</f>
        <v/>
      </c>
      <c r="AX20" s="416" t="str">
        <f>IF($AW$5="","",พต.3!BP16)</f>
        <v/>
      </c>
      <c r="AY20" s="416" t="str">
        <f>IF($AW$5="","",พต.3!BQ16)</f>
        <v/>
      </c>
      <c r="AZ20" s="436" t="str">
        <f>IF($AW$5="","",พต.3!BR16)</f>
        <v/>
      </c>
      <c r="BA20" s="416" t="str">
        <f>IF($BA$5="","",พต.4!BO16)</f>
        <v/>
      </c>
      <c r="BB20" s="416" t="str">
        <f>IF($BA$5="","",พต.4!BP16)</f>
        <v/>
      </c>
      <c r="BC20" s="416" t="str">
        <f>IF($BA$5="","",พต.4!BQ16)</f>
        <v/>
      </c>
      <c r="BD20" s="436" t="str">
        <f>IF($BA$5="","",พต.4!BR16)</f>
        <v/>
      </c>
      <c r="BE20" s="416" t="str">
        <f>IF($BE$5="","",พต.5!BO16)</f>
        <v/>
      </c>
      <c r="BF20" s="416" t="str">
        <f>IF($BE$5="","",พต.5!BP16)</f>
        <v/>
      </c>
      <c r="BG20" s="416" t="str">
        <f>IF($BE$5="","",พต.5!BQ16)</f>
        <v/>
      </c>
      <c r="BH20" s="436" t="str">
        <f>IF($BE$5="","",พต.5!BR16)</f>
        <v/>
      </c>
      <c r="BI20" s="416"/>
      <c r="BJ20" s="416"/>
      <c r="BK20" s="416"/>
      <c r="BL20" s="416"/>
      <c r="BM20" s="25"/>
      <c r="BN20" s="412"/>
    </row>
    <row r="21" spans="2:66" s="65" customFormat="1" ht="17.100000000000001" customHeight="1">
      <c r="B21" s="412"/>
      <c r="C21" s="25"/>
      <c r="D21" s="415" t="str">
        <f>IF(ข้อมูลนร.2!D17="","",ข้อมูลนร.2!D17)</f>
        <v/>
      </c>
      <c r="E21" s="416" t="str">
        <f>IF($E$5="","",ไทย!BO17)</f>
        <v/>
      </c>
      <c r="F21" s="416" t="str">
        <f>IF($E$5="","",ไทย!BP17)</f>
        <v/>
      </c>
      <c r="G21" s="416" t="str">
        <f>IF($E$5="","",ไทย!BQ17)</f>
        <v/>
      </c>
      <c r="H21" s="436" t="str">
        <f>IF($E$5="","",ไทย!BR17)</f>
        <v/>
      </c>
      <c r="I21" s="416" t="str">
        <f>IF($I$5="","",คณิต!BO17)</f>
        <v/>
      </c>
      <c r="J21" s="416" t="str">
        <f>IF($I$5="","",คณิต!BP17)</f>
        <v/>
      </c>
      <c r="K21" s="416" t="str">
        <f>IF($I$5="","",คณิต!BQ17)</f>
        <v/>
      </c>
      <c r="L21" s="436" t="str">
        <f>IF($I$5="","",คณิต!BR17)</f>
        <v/>
      </c>
      <c r="M21" s="416" t="str">
        <f>IF($M$5="","",วิทย์!BO17)</f>
        <v/>
      </c>
      <c r="N21" s="416" t="str">
        <f>IF($M$5="","",วิทย์!BP17)</f>
        <v/>
      </c>
      <c r="O21" s="416" t="str">
        <f>IF($M$5="","",วิทย์!BQ17)</f>
        <v/>
      </c>
      <c r="P21" s="436" t="str">
        <f>IF($M$5="","",วิทย์!BR17)</f>
        <v/>
      </c>
      <c r="Q21" s="416" t="str">
        <f>IF($Q$5="","",สังคม!BO17)</f>
        <v/>
      </c>
      <c r="R21" s="416" t="str">
        <f>IF($Q$5="","",สังคม!BP17)</f>
        <v/>
      </c>
      <c r="S21" s="416" t="str">
        <f>IF($Q$5="","",สังคม!BQ17)</f>
        <v/>
      </c>
      <c r="T21" s="436" t="str">
        <f>IF($Q$5="","",สังคม!BR17)</f>
        <v/>
      </c>
      <c r="U21" s="416" t="str">
        <f>IF($U$5="","",ประวัติ!BO17)</f>
        <v/>
      </c>
      <c r="V21" s="416" t="str">
        <f>IF($U$5="","",ประวัติ!BP17)</f>
        <v/>
      </c>
      <c r="W21" s="416" t="str">
        <f>IF($U$5="","",ประวัติ!BQ17)</f>
        <v/>
      </c>
      <c r="X21" s="436" t="str">
        <f>IF($U$5="","",ประวัติ!BR17)</f>
        <v/>
      </c>
      <c r="Y21" s="416" t="str">
        <f>IF($Y$5="","",สุขศึกษา!BO17)</f>
        <v/>
      </c>
      <c r="Z21" s="416" t="str">
        <f>IF($Y$5="","",สุขศึกษา!BP17)</f>
        <v/>
      </c>
      <c r="AA21" s="416" t="str">
        <f>IF($Y$5="","",สุขศึกษา!BQ17)</f>
        <v/>
      </c>
      <c r="AB21" s="436" t="str">
        <f>IF($Y$5="","",สุขศึกษา!BR17)</f>
        <v/>
      </c>
      <c r="AC21" s="416" t="str">
        <f>IF($AC$5="","",ศิลปะ!BO17)</f>
        <v/>
      </c>
      <c r="AD21" s="416" t="str">
        <f>IF($AC$5="","",ศิลปะ!BP17)</f>
        <v/>
      </c>
      <c r="AE21" s="416" t="str">
        <f>IF($AC$5="","",ศิลปะ!BQ17)</f>
        <v/>
      </c>
      <c r="AF21" s="436" t="str">
        <f>IF($AC$5="","",ศิลปะ!BR17)</f>
        <v/>
      </c>
      <c r="AG21" s="416" t="str">
        <f>IF($AG$5="","",การงาน!BO17)</f>
        <v/>
      </c>
      <c r="AH21" s="416" t="str">
        <f>IF($AG$5="","",การงาน!BP17)</f>
        <v/>
      </c>
      <c r="AI21" s="416" t="str">
        <f>IF($AG$5="","",การงาน!BQ17)</f>
        <v/>
      </c>
      <c r="AJ21" s="436" t="str">
        <f>IF($AG$5="","",การงาน!BR17)</f>
        <v/>
      </c>
      <c r="AK21" s="416" t="str">
        <f>IF($AK$5="","",Eพฐ!BO17)</f>
        <v/>
      </c>
      <c r="AL21" s="416" t="str">
        <f>IF($AK$5="","",Eพฐ!BP17)</f>
        <v/>
      </c>
      <c r="AM21" s="416" t="str">
        <f>IF($AK$5="","",Eพฐ!BQ17)</f>
        <v/>
      </c>
      <c r="AN21" s="436" t="str">
        <f>IF($AK$5="","",Eพฐ!BR17)</f>
        <v/>
      </c>
      <c r="AO21" s="416" t="str">
        <f>IF($AO$5="","",พต.1!BO17)</f>
        <v/>
      </c>
      <c r="AP21" s="416" t="str">
        <f>IF($AO$5="","",พต.1!BP17)</f>
        <v/>
      </c>
      <c r="AQ21" s="416" t="str">
        <f>IF($AO$5="","",พต.1!BQ17)</f>
        <v/>
      </c>
      <c r="AR21" s="436" t="str">
        <f>IF($AO$5="","",พต.1!BR17)</f>
        <v/>
      </c>
      <c r="AS21" s="416" t="str">
        <f>IF($AS$5="","",พต.2!BO17)</f>
        <v/>
      </c>
      <c r="AT21" s="416" t="str">
        <f>IF($AS$5="","",พต.2!BP17)</f>
        <v/>
      </c>
      <c r="AU21" s="416" t="str">
        <f>IF($AS$5="","",พต.2!BQ17)</f>
        <v/>
      </c>
      <c r="AV21" s="436" t="str">
        <f>IF($AS$5="","",พต.2!BR17)</f>
        <v/>
      </c>
      <c r="AW21" s="416" t="str">
        <f>IF($AW$5="","",พต.3!BO17)</f>
        <v/>
      </c>
      <c r="AX21" s="416" t="str">
        <f>IF($AW$5="","",พต.3!BP17)</f>
        <v/>
      </c>
      <c r="AY21" s="416" t="str">
        <f>IF($AW$5="","",พต.3!BQ17)</f>
        <v/>
      </c>
      <c r="AZ21" s="436" t="str">
        <f>IF($AW$5="","",พต.3!BR17)</f>
        <v/>
      </c>
      <c r="BA21" s="416" t="str">
        <f>IF($BA$5="","",พต.4!BO17)</f>
        <v/>
      </c>
      <c r="BB21" s="416" t="str">
        <f>IF($BA$5="","",พต.4!BP17)</f>
        <v/>
      </c>
      <c r="BC21" s="416" t="str">
        <f>IF($BA$5="","",พต.4!BQ17)</f>
        <v/>
      </c>
      <c r="BD21" s="436" t="str">
        <f>IF($BA$5="","",พต.4!BR17)</f>
        <v/>
      </c>
      <c r="BE21" s="416" t="str">
        <f>IF($BE$5="","",พต.5!BO17)</f>
        <v/>
      </c>
      <c r="BF21" s="416" t="str">
        <f>IF($BE$5="","",พต.5!BP17)</f>
        <v/>
      </c>
      <c r="BG21" s="416" t="str">
        <f>IF($BE$5="","",พต.5!BQ17)</f>
        <v/>
      </c>
      <c r="BH21" s="436" t="str">
        <f>IF($BE$5="","",พต.5!BR17)</f>
        <v/>
      </c>
      <c r="BI21" s="416"/>
      <c r="BJ21" s="416"/>
      <c r="BK21" s="416"/>
      <c r="BL21" s="416"/>
      <c r="BM21" s="25"/>
      <c r="BN21" s="412"/>
    </row>
    <row r="22" spans="2:66" s="65" customFormat="1" ht="17.100000000000001" customHeight="1">
      <c r="B22" s="412"/>
      <c r="C22" s="25"/>
      <c r="D22" s="415" t="str">
        <f>IF(ข้อมูลนร.2!D18="","",ข้อมูลนร.2!D18)</f>
        <v/>
      </c>
      <c r="E22" s="416" t="str">
        <f>IF($E$5="","",ไทย!BO18)</f>
        <v/>
      </c>
      <c r="F22" s="416" t="str">
        <f>IF($E$5="","",ไทย!BP18)</f>
        <v/>
      </c>
      <c r="G22" s="416" t="str">
        <f>IF($E$5="","",ไทย!BQ18)</f>
        <v/>
      </c>
      <c r="H22" s="436" t="str">
        <f>IF($E$5="","",ไทย!BR18)</f>
        <v/>
      </c>
      <c r="I22" s="416" t="str">
        <f>IF($I$5="","",คณิต!BO18)</f>
        <v/>
      </c>
      <c r="J22" s="416" t="str">
        <f>IF($I$5="","",คณิต!BP18)</f>
        <v/>
      </c>
      <c r="K22" s="416" t="str">
        <f>IF($I$5="","",คณิต!BQ18)</f>
        <v/>
      </c>
      <c r="L22" s="436" t="str">
        <f>IF($I$5="","",คณิต!BR18)</f>
        <v/>
      </c>
      <c r="M22" s="416" t="str">
        <f>IF($M$5="","",วิทย์!BO18)</f>
        <v/>
      </c>
      <c r="N22" s="416" t="str">
        <f>IF($M$5="","",วิทย์!BP18)</f>
        <v/>
      </c>
      <c r="O22" s="416" t="str">
        <f>IF($M$5="","",วิทย์!BQ18)</f>
        <v/>
      </c>
      <c r="P22" s="436" t="str">
        <f>IF($M$5="","",วิทย์!BR18)</f>
        <v/>
      </c>
      <c r="Q22" s="416" t="str">
        <f>IF($Q$5="","",สังคม!BO18)</f>
        <v/>
      </c>
      <c r="R22" s="416" t="str">
        <f>IF($Q$5="","",สังคม!BP18)</f>
        <v/>
      </c>
      <c r="S22" s="416" t="str">
        <f>IF($Q$5="","",สังคม!BQ18)</f>
        <v/>
      </c>
      <c r="T22" s="436" t="str">
        <f>IF($Q$5="","",สังคม!BR18)</f>
        <v/>
      </c>
      <c r="U22" s="416" t="str">
        <f>IF($U$5="","",ประวัติ!BO18)</f>
        <v/>
      </c>
      <c r="V22" s="416" t="str">
        <f>IF($U$5="","",ประวัติ!BP18)</f>
        <v/>
      </c>
      <c r="W22" s="416" t="str">
        <f>IF($U$5="","",ประวัติ!BQ18)</f>
        <v/>
      </c>
      <c r="X22" s="436" t="str">
        <f>IF($U$5="","",ประวัติ!BR18)</f>
        <v/>
      </c>
      <c r="Y22" s="416" t="str">
        <f>IF($Y$5="","",สุขศึกษา!BO18)</f>
        <v/>
      </c>
      <c r="Z22" s="416" t="str">
        <f>IF($Y$5="","",สุขศึกษา!BP18)</f>
        <v/>
      </c>
      <c r="AA22" s="416" t="str">
        <f>IF($Y$5="","",สุขศึกษา!BQ18)</f>
        <v/>
      </c>
      <c r="AB22" s="436" t="str">
        <f>IF($Y$5="","",สุขศึกษา!BR18)</f>
        <v/>
      </c>
      <c r="AC22" s="416" t="str">
        <f>IF($AC$5="","",ศิลปะ!BO18)</f>
        <v/>
      </c>
      <c r="AD22" s="416" t="str">
        <f>IF($AC$5="","",ศิลปะ!BP18)</f>
        <v/>
      </c>
      <c r="AE22" s="416" t="str">
        <f>IF($AC$5="","",ศิลปะ!BQ18)</f>
        <v/>
      </c>
      <c r="AF22" s="436" t="str">
        <f>IF($AC$5="","",ศิลปะ!BR18)</f>
        <v/>
      </c>
      <c r="AG22" s="416" t="str">
        <f>IF($AG$5="","",การงาน!BO18)</f>
        <v/>
      </c>
      <c r="AH22" s="416" t="str">
        <f>IF($AG$5="","",การงาน!BP18)</f>
        <v/>
      </c>
      <c r="AI22" s="416" t="str">
        <f>IF($AG$5="","",การงาน!BQ18)</f>
        <v/>
      </c>
      <c r="AJ22" s="436" t="str">
        <f>IF($AG$5="","",การงาน!BR18)</f>
        <v/>
      </c>
      <c r="AK22" s="416" t="str">
        <f>IF($AK$5="","",Eพฐ!BO18)</f>
        <v/>
      </c>
      <c r="AL22" s="416" t="str">
        <f>IF($AK$5="","",Eพฐ!BP18)</f>
        <v/>
      </c>
      <c r="AM22" s="416" t="str">
        <f>IF($AK$5="","",Eพฐ!BQ18)</f>
        <v/>
      </c>
      <c r="AN22" s="436" t="str">
        <f>IF($AK$5="","",Eพฐ!BR18)</f>
        <v/>
      </c>
      <c r="AO22" s="416" t="str">
        <f>IF($AO$5="","",พต.1!BO18)</f>
        <v/>
      </c>
      <c r="AP22" s="416" t="str">
        <f>IF($AO$5="","",พต.1!BP18)</f>
        <v/>
      </c>
      <c r="AQ22" s="416" t="str">
        <f>IF($AO$5="","",พต.1!BQ18)</f>
        <v/>
      </c>
      <c r="AR22" s="436" t="str">
        <f>IF($AO$5="","",พต.1!BR18)</f>
        <v/>
      </c>
      <c r="AS22" s="416" t="str">
        <f>IF($AS$5="","",พต.2!BO18)</f>
        <v/>
      </c>
      <c r="AT22" s="416" t="str">
        <f>IF($AS$5="","",พต.2!BP18)</f>
        <v/>
      </c>
      <c r="AU22" s="416" t="str">
        <f>IF($AS$5="","",พต.2!BQ18)</f>
        <v/>
      </c>
      <c r="AV22" s="436" t="str">
        <f>IF($AS$5="","",พต.2!BR18)</f>
        <v/>
      </c>
      <c r="AW22" s="416" t="str">
        <f>IF($AW$5="","",พต.3!BO18)</f>
        <v/>
      </c>
      <c r="AX22" s="416" t="str">
        <f>IF($AW$5="","",พต.3!BP18)</f>
        <v/>
      </c>
      <c r="AY22" s="416" t="str">
        <f>IF($AW$5="","",พต.3!BQ18)</f>
        <v/>
      </c>
      <c r="AZ22" s="436" t="str">
        <f>IF($AW$5="","",พต.3!BR18)</f>
        <v/>
      </c>
      <c r="BA22" s="416" t="str">
        <f>IF($BA$5="","",พต.4!BO18)</f>
        <v/>
      </c>
      <c r="BB22" s="416" t="str">
        <f>IF($BA$5="","",พต.4!BP18)</f>
        <v/>
      </c>
      <c r="BC22" s="416" t="str">
        <f>IF($BA$5="","",พต.4!BQ18)</f>
        <v/>
      </c>
      <c r="BD22" s="436" t="str">
        <f>IF($BA$5="","",พต.4!BR18)</f>
        <v/>
      </c>
      <c r="BE22" s="416" t="str">
        <f>IF($BE$5="","",พต.5!BO18)</f>
        <v/>
      </c>
      <c r="BF22" s="416" t="str">
        <f>IF($BE$5="","",พต.5!BP18)</f>
        <v/>
      </c>
      <c r="BG22" s="416" t="str">
        <f>IF($BE$5="","",พต.5!BQ18)</f>
        <v/>
      </c>
      <c r="BH22" s="436" t="str">
        <f>IF($BE$5="","",พต.5!BR18)</f>
        <v/>
      </c>
      <c r="BI22" s="416"/>
      <c r="BJ22" s="416"/>
      <c r="BK22" s="416"/>
      <c r="BL22" s="416"/>
      <c r="BM22" s="25"/>
      <c r="BN22" s="412"/>
    </row>
    <row r="23" spans="2:66" s="65" customFormat="1" ht="17.100000000000001" customHeight="1">
      <c r="B23" s="412"/>
      <c r="C23" s="25"/>
      <c r="D23" s="415" t="str">
        <f>IF(ข้อมูลนร.2!D19="","",ข้อมูลนร.2!D19)</f>
        <v/>
      </c>
      <c r="E23" s="416" t="str">
        <f>IF($E$5="","",ไทย!BO19)</f>
        <v/>
      </c>
      <c r="F23" s="416" t="str">
        <f>IF($E$5="","",ไทย!BP19)</f>
        <v/>
      </c>
      <c r="G23" s="416" t="str">
        <f>IF($E$5="","",ไทย!BQ19)</f>
        <v/>
      </c>
      <c r="H23" s="436" t="str">
        <f>IF($E$5="","",ไทย!BR19)</f>
        <v/>
      </c>
      <c r="I23" s="416" t="str">
        <f>IF($I$5="","",คณิต!BO19)</f>
        <v/>
      </c>
      <c r="J23" s="416" t="str">
        <f>IF($I$5="","",คณิต!BP19)</f>
        <v/>
      </c>
      <c r="K23" s="416" t="str">
        <f>IF($I$5="","",คณิต!BQ19)</f>
        <v/>
      </c>
      <c r="L23" s="436" t="str">
        <f>IF($I$5="","",คณิต!BR19)</f>
        <v/>
      </c>
      <c r="M23" s="416" t="str">
        <f>IF($M$5="","",วิทย์!BO19)</f>
        <v/>
      </c>
      <c r="N23" s="416" t="str">
        <f>IF($M$5="","",วิทย์!BP19)</f>
        <v/>
      </c>
      <c r="O23" s="416" t="str">
        <f>IF($M$5="","",วิทย์!BQ19)</f>
        <v/>
      </c>
      <c r="P23" s="436" t="str">
        <f>IF($M$5="","",วิทย์!BR19)</f>
        <v/>
      </c>
      <c r="Q23" s="416" t="str">
        <f>IF($Q$5="","",สังคม!BO19)</f>
        <v/>
      </c>
      <c r="R23" s="416" t="str">
        <f>IF($Q$5="","",สังคม!BP19)</f>
        <v/>
      </c>
      <c r="S23" s="416" t="str">
        <f>IF($Q$5="","",สังคม!BQ19)</f>
        <v/>
      </c>
      <c r="T23" s="436" t="str">
        <f>IF($Q$5="","",สังคม!BR19)</f>
        <v/>
      </c>
      <c r="U23" s="416" t="str">
        <f>IF($U$5="","",ประวัติ!BO19)</f>
        <v/>
      </c>
      <c r="V23" s="416" t="str">
        <f>IF($U$5="","",ประวัติ!BP19)</f>
        <v/>
      </c>
      <c r="W23" s="416" t="str">
        <f>IF($U$5="","",ประวัติ!BQ19)</f>
        <v/>
      </c>
      <c r="X23" s="436" t="str">
        <f>IF($U$5="","",ประวัติ!BR19)</f>
        <v/>
      </c>
      <c r="Y23" s="416" t="str">
        <f>IF($Y$5="","",สุขศึกษา!BO19)</f>
        <v/>
      </c>
      <c r="Z23" s="416" t="str">
        <f>IF($Y$5="","",สุขศึกษา!BP19)</f>
        <v/>
      </c>
      <c r="AA23" s="416" t="str">
        <f>IF($Y$5="","",สุขศึกษา!BQ19)</f>
        <v/>
      </c>
      <c r="AB23" s="436" t="str">
        <f>IF($Y$5="","",สุขศึกษา!BR19)</f>
        <v/>
      </c>
      <c r="AC23" s="416" t="str">
        <f>IF($AC$5="","",ศิลปะ!BO19)</f>
        <v/>
      </c>
      <c r="AD23" s="416" t="str">
        <f>IF($AC$5="","",ศิลปะ!BP19)</f>
        <v/>
      </c>
      <c r="AE23" s="416" t="str">
        <f>IF($AC$5="","",ศิลปะ!BQ19)</f>
        <v/>
      </c>
      <c r="AF23" s="436" t="str">
        <f>IF($AC$5="","",ศิลปะ!BR19)</f>
        <v/>
      </c>
      <c r="AG23" s="416" t="str">
        <f>IF($AG$5="","",การงาน!BO19)</f>
        <v/>
      </c>
      <c r="AH23" s="416" t="str">
        <f>IF($AG$5="","",การงาน!BP19)</f>
        <v/>
      </c>
      <c r="AI23" s="416" t="str">
        <f>IF($AG$5="","",การงาน!BQ19)</f>
        <v/>
      </c>
      <c r="AJ23" s="436" t="str">
        <f>IF($AG$5="","",การงาน!BR19)</f>
        <v/>
      </c>
      <c r="AK23" s="416" t="str">
        <f>IF($AK$5="","",Eพฐ!BO19)</f>
        <v/>
      </c>
      <c r="AL23" s="416" t="str">
        <f>IF($AK$5="","",Eพฐ!BP19)</f>
        <v/>
      </c>
      <c r="AM23" s="416" t="str">
        <f>IF($AK$5="","",Eพฐ!BQ19)</f>
        <v/>
      </c>
      <c r="AN23" s="436" t="str">
        <f>IF($AK$5="","",Eพฐ!BR19)</f>
        <v/>
      </c>
      <c r="AO23" s="416" t="str">
        <f>IF($AO$5="","",พต.1!BO19)</f>
        <v/>
      </c>
      <c r="AP23" s="416" t="str">
        <f>IF($AO$5="","",พต.1!BP19)</f>
        <v/>
      </c>
      <c r="AQ23" s="416" t="str">
        <f>IF($AO$5="","",พต.1!BQ19)</f>
        <v/>
      </c>
      <c r="AR23" s="436" t="str">
        <f>IF($AO$5="","",พต.1!BR19)</f>
        <v/>
      </c>
      <c r="AS23" s="416" t="str">
        <f>IF($AS$5="","",พต.2!BO19)</f>
        <v/>
      </c>
      <c r="AT23" s="416" t="str">
        <f>IF($AS$5="","",พต.2!BP19)</f>
        <v/>
      </c>
      <c r="AU23" s="416" t="str">
        <f>IF($AS$5="","",พต.2!BQ19)</f>
        <v/>
      </c>
      <c r="AV23" s="436" t="str">
        <f>IF($AS$5="","",พต.2!BR19)</f>
        <v/>
      </c>
      <c r="AW23" s="416" t="str">
        <f>IF($AW$5="","",พต.3!BO19)</f>
        <v/>
      </c>
      <c r="AX23" s="416" t="str">
        <f>IF($AW$5="","",พต.3!BP19)</f>
        <v/>
      </c>
      <c r="AY23" s="416" t="str">
        <f>IF($AW$5="","",พต.3!BQ19)</f>
        <v/>
      </c>
      <c r="AZ23" s="436" t="str">
        <f>IF($AW$5="","",พต.3!BR19)</f>
        <v/>
      </c>
      <c r="BA23" s="416" t="str">
        <f>IF($BA$5="","",พต.4!BO19)</f>
        <v/>
      </c>
      <c r="BB23" s="416" t="str">
        <f>IF($BA$5="","",พต.4!BP19)</f>
        <v/>
      </c>
      <c r="BC23" s="416" t="str">
        <f>IF($BA$5="","",พต.4!BQ19)</f>
        <v/>
      </c>
      <c r="BD23" s="436" t="str">
        <f>IF($BA$5="","",พต.4!BR19)</f>
        <v/>
      </c>
      <c r="BE23" s="416" t="str">
        <f>IF($BE$5="","",พต.5!BO19)</f>
        <v/>
      </c>
      <c r="BF23" s="416" t="str">
        <f>IF($BE$5="","",พต.5!BP19)</f>
        <v/>
      </c>
      <c r="BG23" s="416" t="str">
        <f>IF($BE$5="","",พต.5!BQ19)</f>
        <v/>
      </c>
      <c r="BH23" s="436" t="str">
        <f>IF($BE$5="","",พต.5!BR19)</f>
        <v/>
      </c>
      <c r="BI23" s="416"/>
      <c r="BJ23" s="416"/>
      <c r="BK23" s="416"/>
      <c r="BL23" s="416"/>
      <c r="BM23" s="25"/>
      <c r="BN23" s="412"/>
    </row>
    <row r="24" spans="2:66" s="65" customFormat="1" ht="17.100000000000001" customHeight="1">
      <c r="B24" s="412"/>
      <c r="C24" s="25"/>
      <c r="D24" s="415" t="str">
        <f>IF(ข้อมูลนร.2!D20="","",ข้อมูลนร.2!D20)</f>
        <v/>
      </c>
      <c r="E24" s="416" t="str">
        <f>IF($E$5="","",ไทย!BO20)</f>
        <v/>
      </c>
      <c r="F24" s="416" t="str">
        <f>IF($E$5="","",ไทย!BP20)</f>
        <v/>
      </c>
      <c r="G24" s="416" t="str">
        <f>IF($E$5="","",ไทย!BQ20)</f>
        <v/>
      </c>
      <c r="H24" s="436" t="str">
        <f>IF($E$5="","",ไทย!BR20)</f>
        <v/>
      </c>
      <c r="I24" s="416" t="str">
        <f>IF($I$5="","",คณิต!BO20)</f>
        <v/>
      </c>
      <c r="J24" s="416" t="str">
        <f>IF($I$5="","",คณิต!BP20)</f>
        <v/>
      </c>
      <c r="K24" s="416" t="str">
        <f>IF($I$5="","",คณิต!BQ20)</f>
        <v/>
      </c>
      <c r="L24" s="436" t="str">
        <f>IF($I$5="","",คณิต!BR20)</f>
        <v/>
      </c>
      <c r="M24" s="416" t="str">
        <f>IF($M$5="","",วิทย์!BO20)</f>
        <v/>
      </c>
      <c r="N24" s="416" t="str">
        <f>IF($M$5="","",วิทย์!BP20)</f>
        <v/>
      </c>
      <c r="O24" s="416" t="str">
        <f>IF($M$5="","",วิทย์!BQ20)</f>
        <v/>
      </c>
      <c r="P24" s="436" t="str">
        <f>IF($M$5="","",วิทย์!BR20)</f>
        <v/>
      </c>
      <c r="Q24" s="416" t="str">
        <f>IF($Q$5="","",สังคม!BO20)</f>
        <v/>
      </c>
      <c r="R24" s="416" t="str">
        <f>IF($Q$5="","",สังคม!BP20)</f>
        <v/>
      </c>
      <c r="S24" s="416" t="str">
        <f>IF($Q$5="","",สังคม!BQ20)</f>
        <v/>
      </c>
      <c r="T24" s="436" t="str">
        <f>IF($Q$5="","",สังคม!BR20)</f>
        <v/>
      </c>
      <c r="U24" s="416" t="str">
        <f>IF($U$5="","",ประวัติ!BO20)</f>
        <v/>
      </c>
      <c r="V24" s="416" t="str">
        <f>IF($U$5="","",ประวัติ!BP20)</f>
        <v/>
      </c>
      <c r="W24" s="416" t="str">
        <f>IF($U$5="","",ประวัติ!BQ20)</f>
        <v/>
      </c>
      <c r="X24" s="436" t="str">
        <f>IF($U$5="","",ประวัติ!BR20)</f>
        <v/>
      </c>
      <c r="Y24" s="416" t="str">
        <f>IF($Y$5="","",สุขศึกษา!BO20)</f>
        <v/>
      </c>
      <c r="Z24" s="416" t="str">
        <f>IF($Y$5="","",สุขศึกษา!BP20)</f>
        <v/>
      </c>
      <c r="AA24" s="416" t="str">
        <f>IF($Y$5="","",สุขศึกษา!BQ20)</f>
        <v/>
      </c>
      <c r="AB24" s="436" t="str">
        <f>IF($Y$5="","",สุขศึกษา!BR20)</f>
        <v/>
      </c>
      <c r="AC24" s="416" t="str">
        <f>IF($AC$5="","",ศิลปะ!BO20)</f>
        <v/>
      </c>
      <c r="AD24" s="416" t="str">
        <f>IF($AC$5="","",ศิลปะ!BP20)</f>
        <v/>
      </c>
      <c r="AE24" s="416" t="str">
        <f>IF($AC$5="","",ศิลปะ!BQ20)</f>
        <v/>
      </c>
      <c r="AF24" s="436" t="str">
        <f>IF($AC$5="","",ศิลปะ!BR20)</f>
        <v/>
      </c>
      <c r="AG24" s="416" t="str">
        <f>IF($AG$5="","",การงาน!BO20)</f>
        <v/>
      </c>
      <c r="AH24" s="416" t="str">
        <f>IF($AG$5="","",การงาน!BP20)</f>
        <v/>
      </c>
      <c r="AI24" s="416" t="str">
        <f>IF($AG$5="","",การงาน!BQ20)</f>
        <v/>
      </c>
      <c r="AJ24" s="436" t="str">
        <f>IF($AG$5="","",การงาน!BR20)</f>
        <v/>
      </c>
      <c r="AK24" s="416" t="str">
        <f>IF($AK$5="","",Eพฐ!BO20)</f>
        <v/>
      </c>
      <c r="AL24" s="416" t="str">
        <f>IF($AK$5="","",Eพฐ!BP20)</f>
        <v/>
      </c>
      <c r="AM24" s="416" t="str">
        <f>IF($AK$5="","",Eพฐ!BQ20)</f>
        <v/>
      </c>
      <c r="AN24" s="436" t="str">
        <f>IF($AK$5="","",Eพฐ!BR20)</f>
        <v/>
      </c>
      <c r="AO24" s="416" t="str">
        <f>IF($AO$5="","",พต.1!BO20)</f>
        <v/>
      </c>
      <c r="AP24" s="416" t="str">
        <f>IF($AO$5="","",พต.1!BP20)</f>
        <v/>
      </c>
      <c r="AQ24" s="416" t="str">
        <f>IF($AO$5="","",พต.1!BQ20)</f>
        <v/>
      </c>
      <c r="AR24" s="436" t="str">
        <f>IF($AO$5="","",พต.1!BR20)</f>
        <v/>
      </c>
      <c r="AS24" s="416" t="str">
        <f>IF($AS$5="","",พต.2!BO20)</f>
        <v/>
      </c>
      <c r="AT24" s="416" t="str">
        <f>IF($AS$5="","",พต.2!BP20)</f>
        <v/>
      </c>
      <c r="AU24" s="416" t="str">
        <f>IF($AS$5="","",พต.2!BQ20)</f>
        <v/>
      </c>
      <c r="AV24" s="436" t="str">
        <f>IF($AS$5="","",พต.2!BR20)</f>
        <v/>
      </c>
      <c r="AW24" s="416" t="str">
        <f>IF($AW$5="","",พต.3!BO20)</f>
        <v/>
      </c>
      <c r="AX24" s="416" t="str">
        <f>IF($AW$5="","",พต.3!BP20)</f>
        <v/>
      </c>
      <c r="AY24" s="416" t="str">
        <f>IF($AW$5="","",พต.3!BQ20)</f>
        <v/>
      </c>
      <c r="AZ24" s="436" t="str">
        <f>IF($AW$5="","",พต.3!BR20)</f>
        <v/>
      </c>
      <c r="BA24" s="416" t="str">
        <f>IF($BA$5="","",พต.4!BO20)</f>
        <v/>
      </c>
      <c r="BB24" s="416" t="str">
        <f>IF($BA$5="","",พต.4!BP20)</f>
        <v/>
      </c>
      <c r="BC24" s="416" t="str">
        <f>IF($BA$5="","",พต.4!BQ20)</f>
        <v/>
      </c>
      <c r="BD24" s="436" t="str">
        <f>IF($BA$5="","",พต.4!BR20)</f>
        <v/>
      </c>
      <c r="BE24" s="416" t="str">
        <f>IF($BE$5="","",พต.5!BO20)</f>
        <v/>
      </c>
      <c r="BF24" s="416" t="str">
        <f>IF($BE$5="","",พต.5!BP20)</f>
        <v/>
      </c>
      <c r="BG24" s="416" t="str">
        <f>IF($BE$5="","",พต.5!BQ20)</f>
        <v/>
      </c>
      <c r="BH24" s="436" t="str">
        <f>IF($BE$5="","",พต.5!BR20)</f>
        <v/>
      </c>
      <c r="BI24" s="416"/>
      <c r="BJ24" s="416"/>
      <c r="BK24" s="416"/>
      <c r="BL24" s="416"/>
      <c r="BM24" s="25"/>
      <c r="BN24" s="412"/>
    </row>
    <row r="25" spans="2:66" s="65" customFormat="1" ht="17.100000000000001" customHeight="1">
      <c r="B25" s="412"/>
      <c r="C25" s="25"/>
      <c r="D25" s="415" t="str">
        <f>IF(ข้อมูลนร.2!D21="","",ข้อมูลนร.2!D21)</f>
        <v/>
      </c>
      <c r="E25" s="416" t="str">
        <f>IF($E$5="","",ไทย!BO21)</f>
        <v/>
      </c>
      <c r="F25" s="416" t="str">
        <f>IF($E$5="","",ไทย!BP21)</f>
        <v/>
      </c>
      <c r="G25" s="416" t="str">
        <f>IF($E$5="","",ไทย!BQ21)</f>
        <v/>
      </c>
      <c r="H25" s="436" t="str">
        <f>IF($E$5="","",ไทย!BR21)</f>
        <v/>
      </c>
      <c r="I25" s="416" t="str">
        <f>IF($I$5="","",คณิต!BO21)</f>
        <v/>
      </c>
      <c r="J25" s="416" t="str">
        <f>IF($I$5="","",คณิต!BP21)</f>
        <v/>
      </c>
      <c r="K25" s="416" t="str">
        <f>IF($I$5="","",คณิต!BQ21)</f>
        <v/>
      </c>
      <c r="L25" s="436" t="str">
        <f>IF($I$5="","",คณิต!BR21)</f>
        <v/>
      </c>
      <c r="M25" s="416" t="str">
        <f>IF($M$5="","",วิทย์!BO21)</f>
        <v/>
      </c>
      <c r="N25" s="416" t="str">
        <f>IF($M$5="","",วิทย์!BP21)</f>
        <v/>
      </c>
      <c r="O25" s="416" t="str">
        <f>IF($M$5="","",วิทย์!BQ21)</f>
        <v/>
      </c>
      <c r="P25" s="436" t="str">
        <f>IF($M$5="","",วิทย์!BR21)</f>
        <v/>
      </c>
      <c r="Q25" s="416" t="str">
        <f>IF($Q$5="","",สังคม!BO21)</f>
        <v/>
      </c>
      <c r="R25" s="416" t="str">
        <f>IF($Q$5="","",สังคม!BP21)</f>
        <v/>
      </c>
      <c r="S25" s="416" t="str">
        <f>IF($Q$5="","",สังคม!BQ21)</f>
        <v/>
      </c>
      <c r="T25" s="436" t="str">
        <f>IF($Q$5="","",สังคม!BR21)</f>
        <v/>
      </c>
      <c r="U25" s="416" t="str">
        <f>IF($U$5="","",ประวัติ!BO21)</f>
        <v/>
      </c>
      <c r="V25" s="416" t="str">
        <f>IF($U$5="","",ประวัติ!BP21)</f>
        <v/>
      </c>
      <c r="W25" s="416" t="str">
        <f>IF($U$5="","",ประวัติ!BQ21)</f>
        <v/>
      </c>
      <c r="X25" s="436" t="str">
        <f>IF($U$5="","",ประวัติ!BR21)</f>
        <v/>
      </c>
      <c r="Y25" s="416" t="str">
        <f>IF($Y$5="","",สุขศึกษา!BO21)</f>
        <v/>
      </c>
      <c r="Z25" s="416" t="str">
        <f>IF($Y$5="","",สุขศึกษา!BP21)</f>
        <v/>
      </c>
      <c r="AA25" s="416" t="str">
        <f>IF($Y$5="","",สุขศึกษา!BQ21)</f>
        <v/>
      </c>
      <c r="AB25" s="436" t="str">
        <f>IF($Y$5="","",สุขศึกษา!BR21)</f>
        <v/>
      </c>
      <c r="AC25" s="416" t="str">
        <f>IF($AC$5="","",ศิลปะ!BO21)</f>
        <v/>
      </c>
      <c r="AD25" s="416" t="str">
        <f>IF($AC$5="","",ศิลปะ!BP21)</f>
        <v/>
      </c>
      <c r="AE25" s="416" t="str">
        <f>IF($AC$5="","",ศิลปะ!BQ21)</f>
        <v/>
      </c>
      <c r="AF25" s="436" t="str">
        <f>IF($AC$5="","",ศิลปะ!BR21)</f>
        <v/>
      </c>
      <c r="AG25" s="416" t="str">
        <f>IF($AG$5="","",การงาน!BO21)</f>
        <v/>
      </c>
      <c r="AH25" s="416" t="str">
        <f>IF($AG$5="","",การงาน!BP21)</f>
        <v/>
      </c>
      <c r="AI25" s="416" t="str">
        <f>IF($AG$5="","",การงาน!BQ21)</f>
        <v/>
      </c>
      <c r="AJ25" s="436" t="str">
        <f>IF($AG$5="","",การงาน!BR21)</f>
        <v/>
      </c>
      <c r="AK25" s="416" t="str">
        <f>IF($AK$5="","",Eพฐ!BO21)</f>
        <v/>
      </c>
      <c r="AL25" s="416" t="str">
        <f>IF($AK$5="","",Eพฐ!BP21)</f>
        <v/>
      </c>
      <c r="AM25" s="416" t="str">
        <f>IF($AK$5="","",Eพฐ!BQ21)</f>
        <v/>
      </c>
      <c r="AN25" s="436" t="str">
        <f>IF($AK$5="","",Eพฐ!BR21)</f>
        <v/>
      </c>
      <c r="AO25" s="416" t="str">
        <f>IF($AO$5="","",พต.1!BO21)</f>
        <v/>
      </c>
      <c r="AP25" s="416" t="str">
        <f>IF($AO$5="","",พต.1!BP21)</f>
        <v/>
      </c>
      <c r="AQ25" s="416" t="str">
        <f>IF($AO$5="","",พต.1!BQ21)</f>
        <v/>
      </c>
      <c r="AR25" s="436" t="str">
        <f>IF($AO$5="","",พต.1!BR21)</f>
        <v/>
      </c>
      <c r="AS25" s="416" t="str">
        <f>IF($AS$5="","",พต.2!BO21)</f>
        <v/>
      </c>
      <c r="AT25" s="416" t="str">
        <f>IF($AS$5="","",พต.2!BP21)</f>
        <v/>
      </c>
      <c r="AU25" s="416" t="str">
        <f>IF($AS$5="","",พต.2!BQ21)</f>
        <v/>
      </c>
      <c r="AV25" s="436" t="str">
        <f>IF($AS$5="","",พต.2!BR21)</f>
        <v/>
      </c>
      <c r="AW25" s="416" t="str">
        <f>IF($AW$5="","",พต.3!BO21)</f>
        <v/>
      </c>
      <c r="AX25" s="416" t="str">
        <f>IF($AW$5="","",พต.3!BP21)</f>
        <v/>
      </c>
      <c r="AY25" s="416" t="str">
        <f>IF($AW$5="","",พต.3!BQ21)</f>
        <v/>
      </c>
      <c r="AZ25" s="436" t="str">
        <f>IF($AW$5="","",พต.3!BR21)</f>
        <v/>
      </c>
      <c r="BA25" s="416" t="str">
        <f>IF($BA$5="","",พต.4!BO21)</f>
        <v/>
      </c>
      <c r="BB25" s="416" t="str">
        <f>IF($BA$5="","",พต.4!BP21)</f>
        <v/>
      </c>
      <c r="BC25" s="416" t="str">
        <f>IF($BA$5="","",พต.4!BQ21)</f>
        <v/>
      </c>
      <c r="BD25" s="436" t="str">
        <f>IF($BA$5="","",พต.4!BR21)</f>
        <v/>
      </c>
      <c r="BE25" s="416" t="str">
        <f>IF($BE$5="","",พต.5!BO21)</f>
        <v/>
      </c>
      <c r="BF25" s="416" t="str">
        <f>IF($BE$5="","",พต.5!BP21)</f>
        <v/>
      </c>
      <c r="BG25" s="416" t="str">
        <f>IF($BE$5="","",พต.5!BQ21)</f>
        <v/>
      </c>
      <c r="BH25" s="436" t="str">
        <f>IF($BE$5="","",พต.5!BR21)</f>
        <v/>
      </c>
      <c r="BI25" s="416"/>
      <c r="BJ25" s="416"/>
      <c r="BK25" s="416"/>
      <c r="BL25" s="416"/>
      <c r="BM25" s="25"/>
      <c r="BN25" s="412"/>
    </row>
    <row r="26" spans="2:66" s="65" customFormat="1" ht="17.100000000000001" customHeight="1">
      <c r="B26" s="412"/>
      <c r="C26" s="25"/>
      <c r="D26" s="415" t="str">
        <f>IF(ข้อมูลนร.2!D22="","",ข้อมูลนร.2!D22)</f>
        <v/>
      </c>
      <c r="E26" s="416" t="str">
        <f>IF($E$5="","",ไทย!BO22)</f>
        <v/>
      </c>
      <c r="F26" s="416" t="str">
        <f>IF($E$5="","",ไทย!BP22)</f>
        <v/>
      </c>
      <c r="G26" s="416" t="str">
        <f>IF($E$5="","",ไทย!BQ22)</f>
        <v/>
      </c>
      <c r="H26" s="436" t="str">
        <f>IF($E$5="","",ไทย!BR22)</f>
        <v/>
      </c>
      <c r="I26" s="416" t="str">
        <f>IF($I$5="","",คณิต!BO22)</f>
        <v/>
      </c>
      <c r="J26" s="416" t="str">
        <f>IF($I$5="","",คณิต!BP22)</f>
        <v/>
      </c>
      <c r="K26" s="416" t="str">
        <f>IF($I$5="","",คณิต!BQ22)</f>
        <v/>
      </c>
      <c r="L26" s="436" t="str">
        <f>IF($I$5="","",คณิต!BR22)</f>
        <v/>
      </c>
      <c r="M26" s="416" t="str">
        <f>IF($M$5="","",วิทย์!BO22)</f>
        <v/>
      </c>
      <c r="N26" s="416" t="str">
        <f>IF($M$5="","",วิทย์!BP22)</f>
        <v/>
      </c>
      <c r="O26" s="416" t="str">
        <f>IF($M$5="","",วิทย์!BQ22)</f>
        <v/>
      </c>
      <c r="P26" s="436" t="str">
        <f>IF($M$5="","",วิทย์!BR22)</f>
        <v/>
      </c>
      <c r="Q26" s="416" t="str">
        <f>IF($Q$5="","",สังคม!BO22)</f>
        <v/>
      </c>
      <c r="R26" s="416" t="str">
        <f>IF($Q$5="","",สังคม!BP22)</f>
        <v/>
      </c>
      <c r="S26" s="416" t="str">
        <f>IF($Q$5="","",สังคม!BQ22)</f>
        <v/>
      </c>
      <c r="T26" s="436" t="str">
        <f>IF($Q$5="","",สังคม!BR22)</f>
        <v/>
      </c>
      <c r="U26" s="416" t="str">
        <f>IF($U$5="","",ประวัติ!BO22)</f>
        <v/>
      </c>
      <c r="V26" s="416" t="str">
        <f>IF($U$5="","",ประวัติ!BP22)</f>
        <v/>
      </c>
      <c r="W26" s="416" t="str">
        <f>IF($U$5="","",ประวัติ!BQ22)</f>
        <v/>
      </c>
      <c r="X26" s="436" t="str">
        <f>IF($U$5="","",ประวัติ!BR22)</f>
        <v/>
      </c>
      <c r="Y26" s="416" t="str">
        <f>IF($Y$5="","",สุขศึกษา!BO22)</f>
        <v/>
      </c>
      <c r="Z26" s="416" t="str">
        <f>IF($Y$5="","",สุขศึกษา!BP22)</f>
        <v/>
      </c>
      <c r="AA26" s="416" t="str">
        <f>IF($Y$5="","",สุขศึกษา!BQ22)</f>
        <v/>
      </c>
      <c r="AB26" s="436" t="str">
        <f>IF($Y$5="","",สุขศึกษา!BR22)</f>
        <v/>
      </c>
      <c r="AC26" s="416" t="str">
        <f>IF($AC$5="","",ศิลปะ!BO22)</f>
        <v/>
      </c>
      <c r="AD26" s="416" t="str">
        <f>IF($AC$5="","",ศิลปะ!BP22)</f>
        <v/>
      </c>
      <c r="AE26" s="416" t="str">
        <f>IF($AC$5="","",ศิลปะ!BQ22)</f>
        <v/>
      </c>
      <c r="AF26" s="436" t="str">
        <f>IF($AC$5="","",ศิลปะ!BR22)</f>
        <v/>
      </c>
      <c r="AG26" s="416" t="str">
        <f>IF($AG$5="","",การงาน!BO22)</f>
        <v/>
      </c>
      <c r="AH26" s="416" t="str">
        <f>IF($AG$5="","",การงาน!BP22)</f>
        <v/>
      </c>
      <c r="AI26" s="416" t="str">
        <f>IF($AG$5="","",การงาน!BQ22)</f>
        <v/>
      </c>
      <c r="AJ26" s="436" t="str">
        <f>IF($AG$5="","",การงาน!BR22)</f>
        <v/>
      </c>
      <c r="AK26" s="416" t="str">
        <f>IF($AK$5="","",Eพฐ!BO22)</f>
        <v/>
      </c>
      <c r="AL26" s="416" t="str">
        <f>IF($AK$5="","",Eพฐ!BP22)</f>
        <v/>
      </c>
      <c r="AM26" s="416" t="str">
        <f>IF($AK$5="","",Eพฐ!BQ22)</f>
        <v/>
      </c>
      <c r="AN26" s="436" t="str">
        <f>IF($AK$5="","",Eพฐ!BR22)</f>
        <v/>
      </c>
      <c r="AO26" s="416" t="str">
        <f>IF($AO$5="","",พต.1!BO22)</f>
        <v/>
      </c>
      <c r="AP26" s="416" t="str">
        <f>IF($AO$5="","",พต.1!BP22)</f>
        <v/>
      </c>
      <c r="AQ26" s="416" t="str">
        <f>IF($AO$5="","",พต.1!BQ22)</f>
        <v/>
      </c>
      <c r="AR26" s="436" t="str">
        <f>IF($AO$5="","",พต.1!BR22)</f>
        <v/>
      </c>
      <c r="AS26" s="416" t="str">
        <f>IF($AS$5="","",พต.2!BO22)</f>
        <v/>
      </c>
      <c r="AT26" s="416" t="str">
        <f>IF($AS$5="","",พต.2!BP22)</f>
        <v/>
      </c>
      <c r="AU26" s="416" t="str">
        <f>IF($AS$5="","",พต.2!BQ22)</f>
        <v/>
      </c>
      <c r="AV26" s="436" t="str">
        <f>IF($AS$5="","",พต.2!BR22)</f>
        <v/>
      </c>
      <c r="AW26" s="416" t="str">
        <f>IF($AW$5="","",พต.3!BO22)</f>
        <v/>
      </c>
      <c r="AX26" s="416" t="str">
        <f>IF($AW$5="","",พต.3!BP22)</f>
        <v/>
      </c>
      <c r="AY26" s="416" t="str">
        <f>IF($AW$5="","",พต.3!BQ22)</f>
        <v/>
      </c>
      <c r="AZ26" s="436" t="str">
        <f>IF($AW$5="","",พต.3!BR22)</f>
        <v/>
      </c>
      <c r="BA26" s="416" t="str">
        <f>IF($BA$5="","",พต.4!BO22)</f>
        <v/>
      </c>
      <c r="BB26" s="416" t="str">
        <f>IF($BA$5="","",พต.4!BP22)</f>
        <v/>
      </c>
      <c r="BC26" s="416" t="str">
        <f>IF($BA$5="","",พต.4!BQ22)</f>
        <v/>
      </c>
      <c r="BD26" s="436" t="str">
        <f>IF($BA$5="","",พต.4!BR22)</f>
        <v/>
      </c>
      <c r="BE26" s="416" t="str">
        <f>IF($BE$5="","",พต.5!BO22)</f>
        <v/>
      </c>
      <c r="BF26" s="416" t="str">
        <f>IF($BE$5="","",พต.5!BP22)</f>
        <v/>
      </c>
      <c r="BG26" s="416" t="str">
        <f>IF($BE$5="","",พต.5!BQ22)</f>
        <v/>
      </c>
      <c r="BH26" s="436" t="str">
        <f>IF($BE$5="","",พต.5!BR22)</f>
        <v/>
      </c>
      <c r="BI26" s="416"/>
      <c r="BJ26" s="416"/>
      <c r="BK26" s="416"/>
      <c r="BL26" s="416"/>
      <c r="BM26" s="25"/>
      <c r="BN26" s="412"/>
    </row>
    <row r="27" spans="2:66" s="65" customFormat="1" ht="17.100000000000001" customHeight="1">
      <c r="B27" s="412"/>
      <c r="C27" s="25"/>
      <c r="D27" s="415" t="str">
        <f>IF(ข้อมูลนร.2!D23="","",ข้อมูลนร.2!D23)</f>
        <v/>
      </c>
      <c r="E27" s="416" t="str">
        <f>IF($E$5="","",ไทย!BO23)</f>
        <v/>
      </c>
      <c r="F27" s="416" t="str">
        <f>IF($E$5="","",ไทย!BP23)</f>
        <v/>
      </c>
      <c r="G27" s="416" t="str">
        <f>IF($E$5="","",ไทย!BQ23)</f>
        <v/>
      </c>
      <c r="H27" s="436" t="str">
        <f>IF($E$5="","",ไทย!BR23)</f>
        <v/>
      </c>
      <c r="I27" s="416" t="str">
        <f>IF($I$5="","",คณิต!BO23)</f>
        <v/>
      </c>
      <c r="J27" s="416" t="str">
        <f>IF($I$5="","",คณิต!BP23)</f>
        <v/>
      </c>
      <c r="K27" s="416" t="str">
        <f>IF($I$5="","",คณิต!BQ23)</f>
        <v/>
      </c>
      <c r="L27" s="436" t="str">
        <f>IF($I$5="","",คณิต!BR23)</f>
        <v/>
      </c>
      <c r="M27" s="416" t="str">
        <f>IF($M$5="","",วิทย์!BO23)</f>
        <v/>
      </c>
      <c r="N27" s="416" t="str">
        <f>IF($M$5="","",วิทย์!BP23)</f>
        <v/>
      </c>
      <c r="O27" s="416" t="str">
        <f>IF($M$5="","",วิทย์!BQ23)</f>
        <v/>
      </c>
      <c r="P27" s="436" t="str">
        <f>IF($M$5="","",วิทย์!BR23)</f>
        <v/>
      </c>
      <c r="Q27" s="416" t="str">
        <f>IF($Q$5="","",สังคม!BO23)</f>
        <v/>
      </c>
      <c r="R27" s="416" t="str">
        <f>IF($Q$5="","",สังคม!BP23)</f>
        <v/>
      </c>
      <c r="S27" s="416" t="str">
        <f>IF($Q$5="","",สังคม!BQ23)</f>
        <v/>
      </c>
      <c r="T27" s="436" t="str">
        <f>IF($Q$5="","",สังคม!BR23)</f>
        <v/>
      </c>
      <c r="U27" s="416" t="str">
        <f>IF($U$5="","",ประวัติ!BO23)</f>
        <v/>
      </c>
      <c r="V27" s="416" t="str">
        <f>IF($U$5="","",ประวัติ!BP23)</f>
        <v/>
      </c>
      <c r="W27" s="416" t="str">
        <f>IF($U$5="","",ประวัติ!BQ23)</f>
        <v/>
      </c>
      <c r="X27" s="436" t="str">
        <f>IF($U$5="","",ประวัติ!BR23)</f>
        <v/>
      </c>
      <c r="Y27" s="416" t="str">
        <f>IF($Y$5="","",สุขศึกษา!BO23)</f>
        <v/>
      </c>
      <c r="Z27" s="416" t="str">
        <f>IF($Y$5="","",สุขศึกษา!BP23)</f>
        <v/>
      </c>
      <c r="AA27" s="416" t="str">
        <f>IF($Y$5="","",สุขศึกษา!BQ23)</f>
        <v/>
      </c>
      <c r="AB27" s="436" t="str">
        <f>IF($Y$5="","",สุขศึกษา!BR23)</f>
        <v/>
      </c>
      <c r="AC27" s="416" t="str">
        <f>IF($AC$5="","",ศิลปะ!BO23)</f>
        <v/>
      </c>
      <c r="AD27" s="416" t="str">
        <f>IF($AC$5="","",ศิลปะ!BP23)</f>
        <v/>
      </c>
      <c r="AE27" s="416" t="str">
        <f>IF($AC$5="","",ศิลปะ!BQ23)</f>
        <v/>
      </c>
      <c r="AF27" s="436" t="str">
        <f>IF($AC$5="","",ศิลปะ!BR23)</f>
        <v/>
      </c>
      <c r="AG27" s="416" t="str">
        <f>IF($AG$5="","",การงาน!BO23)</f>
        <v/>
      </c>
      <c r="AH27" s="416" t="str">
        <f>IF($AG$5="","",การงาน!BP23)</f>
        <v/>
      </c>
      <c r="AI27" s="416" t="str">
        <f>IF($AG$5="","",การงาน!BQ23)</f>
        <v/>
      </c>
      <c r="AJ27" s="436" t="str">
        <f>IF($AG$5="","",การงาน!BR23)</f>
        <v/>
      </c>
      <c r="AK27" s="416" t="str">
        <f>IF($AK$5="","",Eพฐ!BO23)</f>
        <v/>
      </c>
      <c r="AL27" s="416" t="str">
        <f>IF($AK$5="","",Eพฐ!BP23)</f>
        <v/>
      </c>
      <c r="AM27" s="416" t="str">
        <f>IF($AK$5="","",Eพฐ!BQ23)</f>
        <v/>
      </c>
      <c r="AN27" s="436" t="str">
        <f>IF($AK$5="","",Eพฐ!BR23)</f>
        <v/>
      </c>
      <c r="AO27" s="416" t="str">
        <f>IF($AO$5="","",พต.1!BO23)</f>
        <v/>
      </c>
      <c r="AP27" s="416" t="str">
        <f>IF($AO$5="","",พต.1!BP23)</f>
        <v/>
      </c>
      <c r="AQ27" s="416" t="str">
        <f>IF($AO$5="","",พต.1!BQ23)</f>
        <v/>
      </c>
      <c r="AR27" s="436" t="str">
        <f>IF($AO$5="","",พต.1!BR23)</f>
        <v/>
      </c>
      <c r="AS27" s="416" t="str">
        <f>IF($AS$5="","",พต.2!BO23)</f>
        <v/>
      </c>
      <c r="AT27" s="416" t="str">
        <f>IF($AS$5="","",พต.2!BP23)</f>
        <v/>
      </c>
      <c r="AU27" s="416" t="str">
        <f>IF($AS$5="","",พต.2!BQ23)</f>
        <v/>
      </c>
      <c r="AV27" s="436" t="str">
        <f>IF($AS$5="","",พต.2!BR23)</f>
        <v/>
      </c>
      <c r="AW27" s="416" t="str">
        <f>IF($AW$5="","",พต.3!BO23)</f>
        <v/>
      </c>
      <c r="AX27" s="416" t="str">
        <f>IF($AW$5="","",พต.3!BP23)</f>
        <v/>
      </c>
      <c r="AY27" s="416" t="str">
        <f>IF($AW$5="","",พต.3!BQ23)</f>
        <v/>
      </c>
      <c r="AZ27" s="436" t="str">
        <f>IF($AW$5="","",พต.3!BR23)</f>
        <v/>
      </c>
      <c r="BA27" s="416" t="str">
        <f>IF($BA$5="","",พต.4!BO23)</f>
        <v/>
      </c>
      <c r="BB27" s="416" t="str">
        <f>IF($BA$5="","",พต.4!BP23)</f>
        <v/>
      </c>
      <c r="BC27" s="416" t="str">
        <f>IF($BA$5="","",พต.4!BQ23)</f>
        <v/>
      </c>
      <c r="BD27" s="436" t="str">
        <f>IF($BA$5="","",พต.4!BR23)</f>
        <v/>
      </c>
      <c r="BE27" s="416" t="str">
        <f>IF($BE$5="","",พต.5!BO23)</f>
        <v/>
      </c>
      <c r="BF27" s="416" t="str">
        <f>IF($BE$5="","",พต.5!BP23)</f>
        <v/>
      </c>
      <c r="BG27" s="416" t="str">
        <f>IF($BE$5="","",พต.5!BQ23)</f>
        <v/>
      </c>
      <c r="BH27" s="436" t="str">
        <f>IF($BE$5="","",พต.5!BR23)</f>
        <v/>
      </c>
      <c r="BI27" s="416"/>
      <c r="BJ27" s="416"/>
      <c r="BK27" s="416"/>
      <c r="BL27" s="416"/>
      <c r="BM27" s="25"/>
      <c r="BN27" s="412"/>
    </row>
    <row r="28" spans="2:66" s="65" customFormat="1" ht="17.100000000000001" customHeight="1">
      <c r="B28" s="412"/>
      <c r="C28" s="25"/>
      <c r="D28" s="415" t="str">
        <f>IF(ข้อมูลนร.2!D24="","",ข้อมูลนร.2!D24)</f>
        <v/>
      </c>
      <c r="E28" s="416" t="str">
        <f>IF($E$5="","",ไทย!BO24)</f>
        <v/>
      </c>
      <c r="F28" s="416" t="str">
        <f>IF($E$5="","",ไทย!BP24)</f>
        <v/>
      </c>
      <c r="G28" s="416" t="str">
        <f>IF($E$5="","",ไทย!BQ24)</f>
        <v/>
      </c>
      <c r="H28" s="436" t="str">
        <f>IF($E$5="","",ไทย!BR24)</f>
        <v/>
      </c>
      <c r="I28" s="416" t="str">
        <f>IF($I$5="","",คณิต!BO24)</f>
        <v/>
      </c>
      <c r="J28" s="416" t="str">
        <f>IF($I$5="","",คณิต!BP24)</f>
        <v/>
      </c>
      <c r="K28" s="416" t="str">
        <f>IF($I$5="","",คณิต!BQ24)</f>
        <v/>
      </c>
      <c r="L28" s="436" t="str">
        <f>IF($I$5="","",คณิต!BR24)</f>
        <v/>
      </c>
      <c r="M28" s="416" t="str">
        <f>IF($M$5="","",วิทย์!BO24)</f>
        <v/>
      </c>
      <c r="N28" s="416" t="str">
        <f>IF($M$5="","",วิทย์!BP24)</f>
        <v/>
      </c>
      <c r="O28" s="416" t="str">
        <f>IF($M$5="","",วิทย์!BQ24)</f>
        <v/>
      </c>
      <c r="P28" s="436" t="str">
        <f>IF($M$5="","",วิทย์!BR24)</f>
        <v/>
      </c>
      <c r="Q28" s="416" t="str">
        <f>IF($Q$5="","",สังคม!BO24)</f>
        <v/>
      </c>
      <c r="R28" s="416" t="str">
        <f>IF($Q$5="","",สังคม!BP24)</f>
        <v/>
      </c>
      <c r="S28" s="416" t="str">
        <f>IF($Q$5="","",สังคม!BQ24)</f>
        <v/>
      </c>
      <c r="T28" s="436" t="str">
        <f>IF($Q$5="","",สังคม!BR24)</f>
        <v/>
      </c>
      <c r="U28" s="416" t="str">
        <f>IF($U$5="","",ประวัติ!BO24)</f>
        <v/>
      </c>
      <c r="V28" s="416" t="str">
        <f>IF($U$5="","",ประวัติ!BP24)</f>
        <v/>
      </c>
      <c r="W28" s="416" t="str">
        <f>IF($U$5="","",ประวัติ!BQ24)</f>
        <v/>
      </c>
      <c r="X28" s="436" t="str">
        <f>IF($U$5="","",ประวัติ!BR24)</f>
        <v/>
      </c>
      <c r="Y28" s="416" t="str">
        <f>IF($Y$5="","",สุขศึกษา!BO24)</f>
        <v/>
      </c>
      <c r="Z28" s="416" t="str">
        <f>IF($Y$5="","",สุขศึกษา!BP24)</f>
        <v/>
      </c>
      <c r="AA28" s="416" t="str">
        <f>IF($Y$5="","",สุขศึกษา!BQ24)</f>
        <v/>
      </c>
      <c r="AB28" s="436" t="str">
        <f>IF($Y$5="","",สุขศึกษา!BR24)</f>
        <v/>
      </c>
      <c r="AC28" s="416" t="str">
        <f>IF($AC$5="","",ศิลปะ!BO24)</f>
        <v/>
      </c>
      <c r="AD28" s="416" t="str">
        <f>IF($AC$5="","",ศิลปะ!BP24)</f>
        <v/>
      </c>
      <c r="AE28" s="416" t="str">
        <f>IF($AC$5="","",ศิลปะ!BQ24)</f>
        <v/>
      </c>
      <c r="AF28" s="436" t="str">
        <f>IF($AC$5="","",ศิลปะ!BR24)</f>
        <v/>
      </c>
      <c r="AG28" s="416" t="str">
        <f>IF($AG$5="","",การงาน!BO24)</f>
        <v/>
      </c>
      <c r="AH28" s="416" t="str">
        <f>IF($AG$5="","",การงาน!BP24)</f>
        <v/>
      </c>
      <c r="AI28" s="416" t="str">
        <f>IF($AG$5="","",การงาน!BQ24)</f>
        <v/>
      </c>
      <c r="AJ28" s="436" t="str">
        <f>IF($AG$5="","",การงาน!BR24)</f>
        <v/>
      </c>
      <c r="AK28" s="416" t="str">
        <f>IF($AK$5="","",Eพฐ!BO24)</f>
        <v/>
      </c>
      <c r="AL28" s="416" t="str">
        <f>IF($AK$5="","",Eพฐ!BP24)</f>
        <v/>
      </c>
      <c r="AM28" s="416" t="str">
        <f>IF($AK$5="","",Eพฐ!BQ24)</f>
        <v/>
      </c>
      <c r="AN28" s="436" t="str">
        <f>IF($AK$5="","",Eพฐ!BR24)</f>
        <v/>
      </c>
      <c r="AO28" s="416" t="str">
        <f>IF($AO$5="","",พต.1!BO24)</f>
        <v/>
      </c>
      <c r="AP28" s="416" t="str">
        <f>IF($AO$5="","",พต.1!BP24)</f>
        <v/>
      </c>
      <c r="AQ28" s="416" t="str">
        <f>IF($AO$5="","",พต.1!BQ24)</f>
        <v/>
      </c>
      <c r="AR28" s="436" t="str">
        <f>IF($AO$5="","",พต.1!BR24)</f>
        <v/>
      </c>
      <c r="AS28" s="416" t="str">
        <f>IF($AS$5="","",พต.2!BO24)</f>
        <v/>
      </c>
      <c r="AT28" s="416" t="str">
        <f>IF($AS$5="","",พต.2!BP24)</f>
        <v/>
      </c>
      <c r="AU28" s="416" t="str">
        <f>IF($AS$5="","",พต.2!BQ24)</f>
        <v/>
      </c>
      <c r="AV28" s="436" t="str">
        <f>IF($AS$5="","",พต.2!BR24)</f>
        <v/>
      </c>
      <c r="AW28" s="416" t="str">
        <f>IF($AW$5="","",พต.3!BO24)</f>
        <v/>
      </c>
      <c r="AX28" s="416" t="str">
        <f>IF($AW$5="","",พต.3!BP24)</f>
        <v/>
      </c>
      <c r="AY28" s="416" t="str">
        <f>IF($AW$5="","",พต.3!BQ24)</f>
        <v/>
      </c>
      <c r="AZ28" s="436" t="str">
        <f>IF($AW$5="","",พต.3!BR24)</f>
        <v/>
      </c>
      <c r="BA28" s="416" t="str">
        <f>IF($BA$5="","",พต.4!BO24)</f>
        <v/>
      </c>
      <c r="BB28" s="416" t="str">
        <f>IF($BA$5="","",พต.4!BP24)</f>
        <v/>
      </c>
      <c r="BC28" s="416" t="str">
        <f>IF($BA$5="","",พต.4!BQ24)</f>
        <v/>
      </c>
      <c r="BD28" s="436" t="str">
        <f>IF($BA$5="","",พต.4!BR24)</f>
        <v/>
      </c>
      <c r="BE28" s="416" t="str">
        <f>IF($BE$5="","",พต.5!BO24)</f>
        <v/>
      </c>
      <c r="BF28" s="416" t="str">
        <f>IF($BE$5="","",พต.5!BP24)</f>
        <v/>
      </c>
      <c r="BG28" s="416" t="str">
        <f>IF($BE$5="","",พต.5!BQ24)</f>
        <v/>
      </c>
      <c r="BH28" s="436" t="str">
        <f>IF($BE$5="","",พต.5!BR24)</f>
        <v/>
      </c>
      <c r="BI28" s="416"/>
      <c r="BJ28" s="416"/>
      <c r="BK28" s="416"/>
      <c r="BL28" s="416"/>
      <c r="BM28" s="25"/>
      <c r="BN28" s="412"/>
    </row>
    <row r="29" spans="2:66" s="65" customFormat="1" ht="17.100000000000001" customHeight="1">
      <c r="B29" s="412"/>
      <c r="C29" s="25"/>
      <c r="D29" s="415" t="str">
        <f>IF(ข้อมูลนร.2!D25="","",ข้อมูลนร.2!D25)</f>
        <v/>
      </c>
      <c r="E29" s="416" t="str">
        <f>IF($E$5="","",ไทย!BO25)</f>
        <v/>
      </c>
      <c r="F29" s="416" t="str">
        <f>IF($E$5="","",ไทย!BP25)</f>
        <v/>
      </c>
      <c r="G29" s="416" t="str">
        <f>IF($E$5="","",ไทย!BQ25)</f>
        <v/>
      </c>
      <c r="H29" s="436" t="str">
        <f>IF($E$5="","",ไทย!BR25)</f>
        <v/>
      </c>
      <c r="I29" s="416" t="str">
        <f>IF($I$5="","",คณิต!BO25)</f>
        <v/>
      </c>
      <c r="J29" s="416" t="str">
        <f>IF($I$5="","",คณิต!BP25)</f>
        <v/>
      </c>
      <c r="K29" s="416" t="str">
        <f>IF($I$5="","",คณิต!BQ25)</f>
        <v/>
      </c>
      <c r="L29" s="436" t="str">
        <f>IF($I$5="","",คณิต!BR25)</f>
        <v/>
      </c>
      <c r="M29" s="416" t="str">
        <f>IF($M$5="","",วิทย์!BO25)</f>
        <v/>
      </c>
      <c r="N29" s="416" t="str">
        <f>IF($M$5="","",วิทย์!BP25)</f>
        <v/>
      </c>
      <c r="O29" s="416" t="str">
        <f>IF($M$5="","",วิทย์!BQ25)</f>
        <v/>
      </c>
      <c r="P29" s="436" t="str">
        <f>IF($M$5="","",วิทย์!BR25)</f>
        <v/>
      </c>
      <c r="Q29" s="416" t="str">
        <f>IF($Q$5="","",สังคม!BO25)</f>
        <v/>
      </c>
      <c r="R29" s="416" t="str">
        <f>IF($Q$5="","",สังคม!BP25)</f>
        <v/>
      </c>
      <c r="S29" s="416" t="str">
        <f>IF($Q$5="","",สังคม!BQ25)</f>
        <v/>
      </c>
      <c r="T29" s="436" t="str">
        <f>IF($Q$5="","",สังคม!BR25)</f>
        <v/>
      </c>
      <c r="U29" s="416" t="str">
        <f>IF($U$5="","",ประวัติ!BO25)</f>
        <v/>
      </c>
      <c r="V29" s="416" t="str">
        <f>IF($U$5="","",ประวัติ!BP25)</f>
        <v/>
      </c>
      <c r="W29" s="416" t="str">
        <f>IF($U$5="","",ประวัติ!BQ25)</f>
        <v/>
      </c>
      <c r="X29" s="436" t="str">
        <f>IF($U$5="","",ประวัติ!BR25)</f>
        <v/>
      </c>
      <c r="Y29" s="416" t="str">
        <f>IF($Y$5="","",สุขศึกษา!BO25)</f>
        <v/>
      </c>
      <c r="Z29" s="416" t="str">
        <f>IF($Y$5="","",สุขศึกษา!BP25)</f>
        <v/>
      </c>
      <c r="AA29" s="416" t="str">
        <f>IF($Y$5="","",สุขศึกษา!BQ25)</f>
        <v/>
      </c>
      <c r="AB29" s="436" t="str">
        <f>IF($Y$5="","",สุขศึกษา!BR25)</f>
        <v/>
      </c>
      <c r="AC29" s="416" t="str">
        <f>IF($AC$5="","",ศิลปะ!BO25)</f>
        <v/>
      </c>
      <c r="AD29" s="416" t="str">
        <f>IF($AC$5="","",ศิลปะ!BP25)</f>
        <v/>
      </c>
      <c r="AE29" s="416" t="str">
        <f>IF($AC$5="","",ศิลปะ!BQ25)</f>
        <v/>
      </c>
      <c r="AF29" s="436" t="str">
        <f>IF($AC$5="","",ศิลปะ!BR25)</f>
        <v/>
      </c>
      <c r="AG29" s="416" t="str">
        <f>IF($AG$5="","",การงาน!BO25)</f>
        <v/>
      </c>
      <c r="AH29" s="416" t="str">
        <f>IF($AG$5="","",การงาน!BP25)</f>
        <v/>
      </c>
      <c r="AI29" s="416" t="str">
        <f>IF($AG$5="","",การงาน!BQ25)</f>
        <v/>
      </c>
      <c r="AJ29" s="436" t="str">
        <f>IF($AG$5="","",การงาน!BR25)</f>
        <v/>
      </c>
      <c r="AK29" s="416" t="str">
        <f>IF($AK$5="","",Eพฐ!BO25)</f>
        <v/>
      </c>
      <c r="AL29" s="416" t="str">
        <f>IF($AK$5="","",Eพฐ!BP25)</f>
        <v/>
      </c>
      <c r="AM29" s="416" t="str">
        <f>IF($AK$5="","",Eพฐ!BQ25)</f>
        <v/>
      </c>
      <c r="AN29" s="436" t="str">
        <f>IF($AK$5="","",Eพฐ!BR25)</f>
        <v/>
      </c>
      <c r="AO29" s="416" t="str">
        <f>IF($AO$5="","",พต.1!BO25)</f>
        <v/>
      </c>
      <c r="AP29" s="416" t="str">
        <f>IF($AO$5="","",พต.1!BP25)</f>
        <v/>
      </c>
      <c r="AQ29" s="416" t="str">
        <f>IF($AO$5="","",พต.1!BQ25)</f>
        <v/>
      </c>
      <c r="AR29" s="436" t="str">
        <f>IF($AO$5="","",พต.1!BR25)</f>
        <v/>
      </c>
      <c r="AS29" s="416" t="str">
        <f>IF($AS$5="","",พต.2!BO25)</f>
        <v/>
      </c>
      <c r="AT29" s="416" t="str">
        <f>IF($AS$5="","",พต.2!BP25)</f>
        <v/>
      </c>
      <c r="AU29" s="416" t="str">
        <f>IF($AS$5="","",พต.2!BQ25)</f>
        <v/>
      </c>
      <c r="AV29" s="436" t="str">
        <f>IF($AS$5="","",พต.2!BR25)</f>
        <v/>
      </c>
      <c r="AW29" s="416" t="str">
        <f>IF($AW$5="","",พต.3!BO25)</f>
        <v/>
      </c>
      <c r="AX29" s="416" t="str">
        <f>IF($AW$5="","",พต.3!BP25)</f>
        <v/>
      </c>
      <c r="AY29" s="416" t="str">
        <f>IF($AW$5="","",พต.3!BQ25)</f>
        <v/>
      </c>
      <c r="AZ29" s="436" t="str">
        <f>IF($AW$5="","",พต.3!BR25)</f>
        <v/>
      </c>
      <c r="BA29" s="416" t="str">
        <f>IF($BA$5="","",พต.4!BO25)</f>
        <v/>
      </c>
      <c r="BB29" s="416" t="str">
        <f>IF($BA$5="","",พต.4!BP25)</f>
        <v/>
      </c>
      <c r="BC29" s="416" t="str">
        <f>IF($BA$5="","",พต.4!BQ25)</f>
        <v/>
      </c>
      <c r="BD29" s="436" t="str">
        <f>IF($BA$5="","",พต.4!BR25)</f>
        <v/>
      </c>
      <c r="BE29" s="416" t="str">
        <f>IF($BE$5="","",พต.5!BO25)</f>
        <v/>
      </c>
      <c r="BF29" s="416" t="str">
        <f>IF($BE$5="","",พต.5!BP25)</f>
        <v/>
      </c>
      <c r="BG29" s="416" t="str">
        <f>IF($BE$5="","",พต.5!BQ25)</f>
        <v/>
      </c>
      <c r="BH29" s="436" t="str">
        <f>IF($BE$5="","",พต.5!BR25)</f>
        <v/>
      </c>
      <c r="BI29" s="416"/>
      <c r="BJ29" s="416"/>
      <c r="BK29" s="416"/>
      <c r="BL29" s="416"/>
      <c r="BM29" s="25"/>
      <c r="BN29" s="412"/>
    </row>
    <row r="30" spans="2:66" s="65" customFormat="1" ht="17.100000000000001" customHeight="1">
      <c r="B30" s="412"/>
      <c r="C30" s="25"/>
      <c r="D30" s="415" t="str">
        <f>IF(ข้อมูลนร.2!D26="","",ข้อมูลนร.2!D26)</f>
        <v/>
      </c>
      <c r="E30" s="416" t="str">
        <f>IF($E$5="","",ไทย!BO26)</f>
        <v/>
      </c>
      <c r="F30" s="416" t="str">
        <f>IF($E$5="","",ไทย!BP26)</f>
        <v/>
      </c>
      <c r="G30" s="416" t="str">
        <f>IF($E$5="","",ไทย!BQ26)</f>
        <v/>
      </c>
      <c r="H30" s="436" t="str">
        <f>IF($E$5="","",ไทย!BR26)</f>
        <v/>
      </c>
      <c r="I30" s="416" t="str">
        <f>IF($I$5="","",คณิต!BO26)</f>
        <v/>
      </c>
      <c r="J30" s="416" t="str">
        <f>IF($I$5="","",คณิต!BP26)</f>
        <v/>
      </c>
      <c r="K30" s="416" t="str">
        <f>IF($I$5="","",คณิต!BQ26)</f>
        <v/>
      </c>
      <c r="L30" s="436" t="str">
        <f>IF($I$5="","",คณิต!BR26)</f>
        <v/>
      </c>
      <c r="M30" s="416" t="str">
        <f>IF($M$5="","",วิทย์!BO26)</f>
        <v/>
      </c>
      <c r="N30" s="416" t="str">
        <f>IF($M$5="","",วิทย์!BP26)</f>
        <v/>
      </c>
      <c r="O30" s="416" t="str">
        <f>IF($M$5="","",วิทย์!BQ26)</f>
        <v/>
      </c>
      <c r="P30" s="436" t="str">
        <f>IF($M$5="","",วิทย์!BR26)</f>
        <v/>
      </c>
      <c r="Q30" s="416" t="str">
        <f>IF($Q$5="","",สังคม!BO26)</f>
        <v/>
      </c>
      <c r="R30" s="416" t="str">
        <f>IF($Q$5="","",สังคม!BP26)</f>
        <v/>
      </c>
      <c r="S30" s="416" t="str">
        <f>IF($Q$5="","",สังคม!BQ26)</f>
        <v/>
      </c>
      <c r="T30" s="436" t="str">
        <f>IF($Q$5="","",สังคม!BR26)</f>
        <v/>
      </c>
      <c r="U30" s="416" t="str">
        <f>IF($U$5="","",ประวัติ!BO26)</f>
        <v/>
      </c>
      <c r="V30" s="416" t="str">
        <f>IF($U$5="","",ประวัติ!BP26)</f>
        <v/>
      </c>
      <c r="W30" s="416" t="str">
        <f>IF($U$5="","",ประวัติ!BQ26)</f>
        <v/>
      </c>
      <c r="X30" s="436" t="str">
        <f>IF($U$5="","",ประวัติ!BR26)</f>
        <v/>
      </c>
      <c r="Y30" s="416" t="str">
        <f>IF($Y$5="","",สุขศึกษา!BO26)</f>
        <v/>
      </c>
      <c r="Z30" s="416" t="str">
        <f>IF($Y$5="","",สุขศึกษา!BP26)</f>
        <v/>
      </c>
      <c r="AA30" s="416" t="str">
        <f>IF($Y$5="","",สุขศึกษา!BQ26)</f>
        <v/>
      </c>
      <c r="AB30" s="436" t="str">
        <f>IF($Y$5="","",สุขศึกษา!BR26)</f>
        <v/>
      </c>
      <c r="AC30" s="416" t="str">
        <f>IF($AC$5="","",ศิลปะ!BO26)</f>
        <v/>
      </c>
      <c r="AD30" s="416" t="str">
        <f>IF($AC$5="","",ศิลปะ!BP26)</f>
        <v/>
      </c>
      <c r="AE30" s="416" t="str">
        <f>IF($AC$5="","",ศิลปะ!BQ26)</f>
        <v/>
      </c>
      <c r="AF30" s="436" t="str">
        <f>IF($AC$5="","",ศิลปะ!BR26)</f>
        <v/>
      </c>
      <c r="AG30" s="416" t="str">
        <f>IF($AG$5="","",การงาน!BO26)</f>
        <v/>
      </c>
      <c r="AH30" s="416" t="str">
        <f>IF($AG$5="","",การงาน!BP26)</f>
        <v/>
      </c>
      <c r="AI30" s="416" t="str">
        <f>IF($AG$5="","",การงาน!BQ26)</f>
        <v/>
      </c>
      <c r="AJ30" s="436" t="str">
        <f>IF($AG$5="","",การงาน!BR26)</f>
        <v/>
      </c>
      <c r="AK30" s="416" t="str">
        <f>IF($AK$5="","",Eพฐ!BO26)</f>
        <v/>
      </c>
      <c r="AL30" s="416" t="str">
        <f>IF($AK$5="","",Eพฐ!BP26)</f>
        <v/>
      </c>
      <c r="AM30" s="416" t="str">
        <f>IF($AK$5="","",Eพฐ!BQ26)</f>
        <v/>
      </c>
      <c r="AN30" s="436" t="str">
        <f>IF($AK$5="","",Eพฐ!BR26)</f>
        <v/>
      </c>
      <c r="AO30" s="416" t="str">
        <f>IF($AO$5="","",พต.1!BO26)</f>
        <v/>
      </c>
      <c r="AP30" s="416" t="str">
        <f>IF($AO$5="","",พต.1!BP26)</f>
        <v/>
      </c>
      <c r="AQ30" s="416" t="str">
        <f>IF($AO$5="","",พต.1!BQ26)</f>
        <v/>
      </c>
      <c r="AR30" s="436" t="str">
        <f>IF($AO$5="","",พต.1!BR26)</f>
        <v/>
      </c>
      <c r="AS30" s="416" t="str">
        <f>IF($AS$5="","",พต.2!BO26)</f>
        <v/>
      </c>
      <c r="AT30" s="416" t="str">
        <f>IF($AS$5="","",พต.2!BP26)</f>
        <v/>
      </c>
      <c r="AU30" s="416" t="str">
        <f>IF($AS$5="","",พต.2!BQ26)</f>
        <v/>
      </c>
      <c r="AV30" s="436" t="str">
        <f>IF($AS$5="","",พต.2!BR26)</f>
        <v/>
      </c>
      <c r="AW30" s="416" t="str">
        <f>IF($AW$5="","",พต.3!BO26)</f>
        <v/>
      </c>
      <c r="AX30" s="416" t="str">
        <f>IF($AW$5="","",พต.3!BP26)</f>
        <v/>
      </c>
      <c r="AY30" s="416" t="str">
        <f>IF($AW$5="","",พต.3!BQ26)</f>
        <v/>
      </c>
      <c r="AZ30" s="436" t="str">
        <f>IF($AW$5="","",พต.3!BR26)</f>
        <v/>
      </c>
      <c r="BA30" s="416" t="str">
        <f>IF($BA$5="","",พต.4!BO26)</f>
        <v/>
      </c>
      <c r="BB30" s="416" t="str">
        <f>IF($BA$5="","",พต.4!BP26)</f>
        <v/>
      </c>
      <c r="BC30" s="416" t="str">
        <f>IF($BA$5="","",พต.4!BQ26)</f>
        <v/>
      </c>
      <c r="BD30" s="436" t="str">
        <f>IF($BA$5="","",พต.4!BR26)</f>
        <v/>
      </c>
      <c r="BE30" s="416" t="str">
        <f>IF($BE$5="","",พต.5!BO26)</f>
        <v/>
      </c>
      <c r="BF30" s="416" t="str">
        <f>IF($BE$5="","",พต.5!BP26)</f>
        <v/>
      </c>
      <c r="BG30" s="416" t="str">
        <f>IF($BE$5="","",พต.5!BQ26)</f>
        <v/>
      </c>
      <c r="BH30" s="436" t="str">
        <f>IF($BE$5="","",พต.5!BR26)</f>
        <v/>
      </c>
      <c r="BI30" s="416"/>
      <c r="BJ30" s="416"/>
      <c r="BK30" s="416"/>
      <c r="BL30" s="416"/>
      <c r="BM30" s="25"/>
      <c r="BN30" s="412"/>
    </row>
    <row r="31" spans="2:66" s="65" customFormat="1" ht="17.100000000000001" customHeight="1">
      <c r="B31" s="412"/>
      <c r="C31" s="25"/>
      <c r="D31" s="415" t="str">
        <f>IF(ข้อมูลนร.2!D27="","",ข้อมูลนร.2!D27)</f>
        <v/>
      </c>
      <c r="E31" s="416" t="str">
        <f>IF($E$5="","",ไทย!BO27)</f>
        <v/>
      </c>
      <c r="F31" s="416" t="str">
        <f>IF($E$5="","",ไทย!BP27)</f>
        <v/>
      </c>
      <c r="G31" s="416" t="str">
        <f>IF($E$5="","",ไทย!BQ27)</f>
        <v/>
      </c>
      <c r="H31" s="436" t="str">
        <f>IF($E$5="","",ไทย!BR27)</f>
        <v/>
      </c>
      <c r="I31" s="416" t="str">
        <f>IF($I$5="","",คณิต!BO27)</f>
        <v/>
      </c>
      <c r="J31" s="416" t="str">
        <f>IF($I$5="","",คณิต!BP27)</f>
        <v/>
      </c>
      <c r="K31" s="416" t="str">
        <f>IF($I$5="","",คณิต!BQ27)</f>
        <v/>
      </c>
      <c r="L31" s="436" t="str">
        <f>IF($I$5="","",คณิต!BR27)</f>
        <v/>
      </c>
      <c r="M31" s="416" t="str">
        <f>IF($M$5="","",วิทย์!BO27)</f>
        <v/>
      </c>
      <c r="N31" s="416" t="str">
        <f>IF($M$5="","",วิทย์!BP27)</f>
        <v/>
      </c>
      <c r="O31" s="416" t="str">
        <f>IF($M$5="","",วิทย์!BQ27)</f>
        <v/>
      </c>
      <c r="P31" s="436" t="str">
        <f>IF($M$5="","",วิทย์!BR27)</f>
        <v/>
      </c>
      <c r="Q31" s="416" t="str">
        <f>IF($Q$5="","",สังคม!BO27)</f>
        <v/>
      </c>
      <c r="R31" s="416" t="str">
        <f>IF($Q$5="","",สังคม!BP27)</f>
        <v/>
      </c>
      <c r="S31" s="416" t="str">
        <f>IF($Q$5="","",สังคม!BQ27)</f>
        <v/>
      </c>
      <c r="T31" s="436" t="str">
        <f>IF($Q$5="","",สังคม!BR27)</f>
        <v/>
      </c>
      <c r="U31" s="416" t="str">
        <f>IF($U$5="","",ประวัติ!BO27)</f>
        <v/>
      </c>
      <c r="V31" s="416" t="str">
        <f>IF($U$5="","",ประวัติ!BP27)</f>
        <v/>
      </c>
      <c r="W31" s="416" t="str">
        <f>IF($U$5="","",ประวัติ!BQ27)</f>
        <v/>
      </c>
      <c r="X31" s="436" t="str">
        <f>IF($U$5="","",ประวัติ!BR27)</f>
        <v/>
      </c>
      <c r="Y31" s="416" t="str">
        <f>IF($Y$5="","",สุขศึกษา!BO27)</f>
        <v/>
      </c>
      <c r="Z31" s="416" t="str">
        <f>IF($Y$5="","",สุขศึกษา!BP27)</f>
        <v/>
      </c>
      <c r="AA31" s="416" t="str">
        <f>IF($Y$5="","",สุขศึกษา!BQ27)</f>
        <v/>
      </c>
      <c r="AB31" s="436" t="str">
        <f>IF($Y$5="","",สุขศึกษา!BR27)</f>
        <v/>
      </c>
      <c r="AC31" s="416" t="str">
        <f>IF($AC$5="","",ศิลปะ!BO27)</f>
        <v/>
      </c>
      <c r="AD31" s="416" t="str">
        <f>IF($AC$5="","",ศิลปะ!BP27)</f>
        <v/>
      </c>
      <c r="AE31" s="416" t="str">
        <f>IF($AC$5="","",ศิลปะ!BQ27)</f>
        <v/>
      </c>
      <c r="AF31" s="436" t="str">
        <f>IF($AC$5="","",ศิลปะ!BR27)</f>
        <v/>
      </c>
      <c r="AG31" s="416" t="str">
        <f>IF($AG$5="","",การงาน!BO27)</f>
        <v/>
      </c>
      <c r="AH31" s="416" t="str">
        <f>IF($AG$5="","",การงาน!BP27)</f>
        <v/>
      </c>
      <c r="AI31" s="416" t="str">
        <f>IF($AG$5="","",การงาน!BQ27)</f>
        <v/>
      </c>
      <c r="AJ31" s="436" t="str">
        <f>IF($AG$5="","",การงาน!BR27)</f>
        <v/>
      </c>
      <c r="AK31" s="416" t="str">
        <f>IF($AK$5="","",Eพฐ!BO27)</f>
        <v/>
      </c>
      <c r="AL31" s="416" t="str">
        <f>IF($AK$5="","",Eพฐ!BP27)</f>
        <v/>
      </c>
      <c r="AM31" s="416" t="str">
        <f>IF($AK$5="","",Eพฐ!BQ27)</f>
        <v/>
      </c>
      <c r="AN31" s="436" t="str">
        <f>IF($AK$5="","",Eพฐ!BR27)</f>
        <v/>
      </c>
      <c r="AO31" s="416" t="str">
        <f>IF($AO$5="","",พต.1!BO27)</f>
        <v/>
      </c>
      <c r="AP31" s="416" t="str">
        <f>IF($AO$5="","",พต.1!BP27)</f>
        <v/>
      </c>
      <c r="AQ31" s="416" t="str">
        <f>IF($AO$5="","",พต.1!BQ27)</f>
        <v/>
      </c>
      <c r="AR31" s="436" t="str">
        <f>IF($AO$5="","",พต.1!BR27)</f>
        <v/>
      </c>
      <c r="AS31" s="416" t="str">
        <f>IF($AS$5="","",พต.2!BO27)</f>
        <v/>
      </c>
      <c r="AT31" s="416" t="str">
        <f>IF($AS$5="","",พต.2!BP27)</f>
        <v/>
      </c>
      <c r="AU31" s="416" t="str">
        <f>IF($AS$5="","",พต.2!BQ27)</f>
        <v/>
      </c>
      <c r="AV31" s="436" t="str">
        <f>IF($AS$5="","",พต.2!BR27)</f>
        <v/>
      </c>
      <c r="AW31" s="416" t="str">
        <f>IF($AW$5="","",พต.3!BO27)</f>
        <v/>
      </c>
      <c r="AX31" s="416" t="str">
        <f>IF($AW$5="","",พต.3!BP27)</f>
        <v/>
      </c>
      <c r="AY31" s="416" t="str">
        <f>IF($AW$5="","",พต.3!BQ27)</f>
        <v/>
      </c>
      <c r="AZ31" s="436" t="str">
        <f>IF($AW$5="","",พต.3!BR27)</f>
        <v/>
      </c>
      <c r="BA31" s="416" t="str">
        <f>IF($BA$5="","",พต.4!BO27)</f>
        <v/>
      </c>
      <c r="BB31" s="416" t="str">
        <f>IF($BA$5="","",พต.4!BP27)</f>
        <v/>
      </c>
      <c r="BC31" s="416" t="str">
        <f>IF($BA$5="","",พต.4!BQ27)</f>
        <v/>
      </c>
      <c r="BD31" s="436" t="str">
        <f>IF($BA$5="","",พต.4!BR27)</f>
        <v/>
      </c>
      <c r="BE31" s="416" t="str">
        <f>IF($BE$5="","",พต.5!BO27)</f>
        <v/>
      </c>
      <c r="BF31" s="416" t="str">
        <f>IF($BE$5="","",พต.5!BP27)</f>
        <v/>
      </c>
      <c r="BG31" s="416" t="str">
        <f>IF($BE$5="","",พต.5!BQ27)</f>
        <v/>
      </c>
      <c r="BH31" s="436" t="str">
        <f>IF($BE$5="","",พต.5!BR27)</f>
        <v/>
      </c>
      <c r="BI31" s="416"/>
      <c r="BJ31" s="416"/>
      <c r="BK31" s="416"/>
      <c r="BL31" s="416"/>
      <c r="BM31" s="25"/>
      <c r="BN31" s="412"/>
    </row>
    <row r="32" spans="2:66" s="65" customFormat="1" ht="17.100000000000001" customHeight="1">
      <c r="B32" s="412"/>
      <c r="C32" s="25"/>
      <c r="D32" s="415" t="str">
        <f>IF(ข้อมูลนร.2!D28="","",ข้อมูลนร.2!D28)</f>
        <v/>
      </c>
      <c r="E32" s="416" t="str">
        <f>IF($E$5="","",ไทย!BO28)</f>
        <v/>
      </c>
      <c r="F32" s="416" t="str">
        <f>IF($E$5="","",ไทย!BP28)</f>
        <v/>
      </c>
      <c r="G32" s="416" t="str">
        <f>IF($E$5="","",ไทย!BQ28)</f>
        <v/>
      </c>
      <c r="H32" s="436" t="str">
        <f>IF($E$5="","",ไทย!BR28)</f>
        <v/>
      </c>
      <c r="I32" s="416" t="str">
        <f>IF($I$5="","",คณิต!BO28)</f>
        <v/>
      </c>
      <c r="J32" s="416" t="str">
        <f>IF($I$5="","",คณิต!BP28)</f>
        <v/>
      </c>
      <c r="K32" s="416" t="str">
        <f>IF($I$5="","",คณิต!BQ28)</f>
        <v/>
      </c>
      <c r="L32" s="436" t="str">
        <f>IF($I$5="","",คณิต!BR28)</f>
        <v/>
      </c>
      <c r="M32" s="416" t="str">
        <f>IF($M$5="","",วิทย์!BO28)</f>
        <v/>
      </c>
      <c r="N32" s="416" t="str">
        <f>IF($M$5="","",วิทย์!BP28)</f>
        <v/>
      </c>
      <c r="O32" s="416" t="str">
        <f>IF($M$5="","",วิทย์!BQ28)</f>
        <v/>
      </c>
      <c r="P32" s="436" t="str">
        <f>IF($M$5="","",วิทย์!BR28)</f>
        <v/>
      </c>
      <c r="Q32" s="416" t="str">
        <f>IF($Q$5="","",สังคม!BO28)</f>
        <v/>
      </c>
      <c r="R32" s="416" t="str">
        <f>IF($Q$5="","",สังคม!BP28)</f>
        <v/>
      </c>
      <c r="S32" s="416" t="str">
        <f>IF($Q$5="","",สังคม!BQ28)</f>
        <v/>
      </c>
      <c r="T32" s="436" t="str">
        <f>IF($Q$5="","",สังคม!BR28)</f>
        <v/>
      </c>
      <c r="U32" s="416" t="str">
        <f>IF($U$5="","",ประวัติ!BO28)</f>
        <v/>
      </c>
      <c r="V32" s="416" t="str">
        <f>IF($U$5="","",ประวัติ!BP28)</f>
        <v/>
      </c>
      <c r="W32" s="416" t="str">
        <f>IF($U$5="","",ประวัติ!BQ28)</f>
        <v/>
      </c>
      <c r="X32" s="436" t="str">
        <f>IF($U$5="","",ประวัติ!BR28)</f>
        <v/>
      </c>
      <c r="Y32" s="416" t="str">
        <f>IF($Y$5="","",สุขศึกษา!BO28)</f>
        <v/>
      </c>
      <c r="Z32" s="416" t="str">
        <f>IF($Y$5="","",สุขศึกษา!BP28)</f>
        <v/>
      </c>
      <c r="AA32" s="416" t="str">
        <f>IF($Y$5="","",สุขศึกษา!BQ28)</f>
        <v/>
      </c>
      <c r="AB32" s="436" t="str">
        <f>IF($Y$5="","",สุขศึกษา!BR28)</f>
        <v/>
      </c>
      <c r="AC32" s="416" t="str">
        <f>IF($AC$5="","",ศิลปะ!BO28)</f>
        <v/>
      </c>
      <c r="AD32" s="416" t="str">
        <f>IF($AC$5="","",ศิลปะ!BP28)</f>
        <v/>
      </c>
      <c r="AE32" s="416" t="str">
        <f>IF($AC$5="","",ศิลปะ!BQ28)</f>
        <v/>
      </c>
      <c r="AF32" s="436" t="str">
        <f>IF($AC$5="","",ศิลปะ!BR28)</f>
        <v/>
      </c>
      <c r="AG32" s="416" t="str">
        <f>IF($AG$5="","",การงาน!BO28)</f>
        <v/>
      </c>
      <c r="AH32" s="416" t="str">
        <f>IF($AG$5="","",การงาน!BP28)</f>
        <v/>
      </c>
      <c r="AI32" s="416" t="str">
        <f>IF($AG$5="","",การงาน!BQ28)</f>
        <v/>
      </c>
      <c r="AJ32" s="436" t="str">
        <f>IF($AG$5="","",การงาน!BR28)</f>
        <v/>
      </c>
      <c r="AK32" s="416" t="str">
        <f>IF($AK$5="","",Eพฐ!BO28)</f>
        <v/>
      </c>
      <c r="AL32" s="416" t="str">
        <f>IF($AK$5="","",Eพฐ!BP28)</f>
        <v/>
      </c>
      <c r="AM32" s="416" t="str">
        <f>IF($AK$5="","",Eพฐ!BQ28)</f>
        <v/>
      </c>
      <c r="AN32" s="436" t="str">
        <f>IF($AK$5="","",Eพฐ!BR28)</f>
        <v/>
      </c>
      <c r="AO32" s="416" t="str">
        <f>IF($AO$5="","",พต.1!BO28)</f>
        <v/>
      </c>
      <c r="AP32" s="416" t="str">
        <f>IF($AO$5="","",พต.1!BP28)</f>
        <v/>
      </c>
      <c r="AQ32" s="416" t="str">
        <f>IF($AO$5="","",พต.1!BQ28)</f>
        <v/>
      </c>
      <c r="AR32" s="436" t="str">
        <f>IF($AO$5="","",พต.1!BR28)</f>
        <v/>
      </c>
      <c r="AS32" s="416" t="str">
        <f>IF($AS$5="","",พต.2!BO28)</f>
        <v/>
      </c>
      <c r="AT32" s="416" t="str">
        <f>IF($AS$5="","",พต.2!BP28)</f>
        <v/>
      </c>
      <c r="AU32" s="416" t="str">
        <f>IF($AS$5="","",พต.2!BQ28)</f>
        <v/>
      </c>
      <c r="AV32" s="436" t="str">
        <f>IF($AS$5="","",พต.2!BR28)</f>
        <v/>
      </c>
      <c r="AW32" s="416" t="str">
        <f>IF($AW$5="","",พต.3!BO28)</f>
        <v/>
      </c>
      <c r="AX32" s="416" t="str">
        <f>IF($AW$5="","",พต.3!BP28)</f>
        <v/>
      </c>
      <c r="AY32" s="416" t="str">
        <f>IF($AW$5="","",พต.3!BQ28)</f>
        <v/>
      </c>
      <c r="AZ32" s="436" t="str">
        <f>IF($AW$5="","",พต.3!BR28)</f>
        <v/>
      </c>
      <c r="BA32" s="416" t="str">
        <f>IF($BA$5="","",พต.4!BO28)</f>
        <v/>
      </c>
      <c r="BB32" s="416" t="str">
        <f>IF($BA$5="","",พต.4!BP28)</f>
        <v/>
      </c>
      <c r="BC32" s="416" t="str">
        <f>IF($BA$5="","",พต.4!BQ28)</f>
        <v/>
      </c>
      <c r="BD32" s="436" t="str">
        <f>IF($BA$5="","",พต.4!BR28)</f>
        <v/>
      </c>
      <c r="BE32" s="416" t="str">
        <f>IF($BE$5="","",พต.5!BO28)</f>
        <v/>
      </c>
      <c r="BF32" s="416" t="str">
        <f>IF($BE$5="","",พต.5!BP28)</f>
        <v/>
      </c>
      <c r="BG32" s="416" t="str">
        <f>IF($BE$5="","",พต.5!BQ28)</f>
        <v/>
      </c>
      <c r="BH32" s="436" t="str">
        <f>IF($BE$5="","",พต.5!BR28)</f>
        <v/>
      </c>
      <c r="BI32" s="416"/>
      <c r="BJ32" s="416"/>
      <c r="BK32" s="416"/>
      <c r="BL32" s="416"/>
      <c r="BM32" s="25"/>
      <c r="BN32" s="412"/>
    </row>
    <row r="33" spans="2:66" s="65" customFormat="1" ht="17.100000000000001" customHeight="1">
      <c r="B33" s="412"/>
      <c r="C33" s="25"/>
      <c r="D33" s="415" t="str">
        <f>IF(ข้อมูลนร.2!D29="","",ข้อมูลนร.2!D29)</f>
        <v/>
      </c>
      <c r="E33" s="416" t="str">
        <f>IF($E$5="","",ไทย!BO29)</f>
        <v/>
      </c>
      <c r="F33" s="416" t="str">
        <f>IF($E$5="","",ไทย!BP29)</f>
        <v/>
      </c>
      <c r="G33" s="416" t="str">
        <f>IF($E$5="","",ไทย!BQ29)</f>
        <v/>
      </c>
      <c r="H33" s="436" t="str">
        <f>IF($E$5="","",ไทย!BR29)</f>
        <v/>
      </c>
      <c r="I33" s="416" t="str">
        <f>IF($I$5="","",คณิต!BO29)</f>
        <v/>
      </c>
      <c r="J33" s="416" t="str">
        <f>IF($I$5="","",คณิต!BP29)</f>
        <v/>
      </c>
      <c r="K33" s="416" t="str">
        <f>IF($I$5="","",คณิต!BQ29)</f>
        <v/>
      </c>
      <c r="L33" s="436" t="str">
        <f>IF($I$5="","",คณิต!BR29)</f>
        <v/>
      </c>
      <c r="M33" s="416" t="str">
        <f>IF($M$5="","",วิทย์!BO29)</f>
        <v/>
      </c>
      <c r="N33" s="416" t="str">
        <f>IF($M$5="","",วิทย์!BP29)</f>
        <v/>
      </c>
      <c r="O33" s="416" t="str">
        <f>IF($M$5="","",วิทย์!BQ29)</f>
        <v/>
      </c>
      <c r="P33" s="436" t="str">
        <f>IF($M$5="","",วิทย์!BR29)</f>
        <v/>
      </c>
      <c r="Q33" s="416" t="str">
        <f>IF($Q$5="","",สังคม!BO29)</f>
        <v/>
      </c>
      <c r="R33" s="416" t="str">
        <f>IF($Q$5="","",สังคม!BP29)</f>
        <v/>
      </c>
      <c r="S33" s="416" t="str">
        <f>IF($Q$5="","",สังคม!BQ29)</f>
        <v/>
      </c>
      <c r="T33" s="436" t="str">
        <f>IF($Q$5="","",สังคม!BR29)</f>
        <v/>
      </c>
      <c r="U33" s="416" t="str">
        <f>IF($U$5="","",ประวัติ!BO29)</f>
        <v/>
      </c>
      <c r="V33" s="416" t="str">
        <f>IF($U$5="","",ประวัติ!BP29)</f>
        <v/>
      </c>
      <c r="W33" s="416" t="str">
        <f>IF($U$5="","",ประวัติ!BQ29)</f>
        <v/>
      </c>
      <c r="X33" s="436" t="str">
        <f>IF($U$5="","",ประวัติ!BR29)</f>
        <v/>
      </c>
      <c r="Y33" s="416" t="str">
        <f>IF($Y$5="","",สุขศึกษา!BO29)</f>
        <v/>
      </c>
      <c r="Z33" s="416" t="str">
        <f>IF($Y$5="","",สุขศึกษา!BP29)</f>
        <v/>
      </c>
      <c r="AA33" s="416" t="str">
        <f>IF($Y$5="","",สุขศึกษา!BQ29)</f>
        <v/>
      </c>
      <c r="AB33" s="436" t="str">
        <f>IF($Y$5="","",สุขศึกษา!BR29)</f>
        <v/>
      </c>
      <c r="AC33" s="416" t="str">
        <f>IF($AC$5="","",ศิลปะ!BO29)</f>
        <v/>
      </c>
      <c r="AD33" s="416" t="str">
        <f>IF($AC$5="","",ศิลปะ!BP29)</f>
        <v/>
      </c>
      <c r="AE33" s="416" t="str">
        <f>IF($AC$5="","",ศิลปะ!BQ29)</f>
        <v/>
      </c>
      <c r="AF33" s="436" t="str">
        <f>IF($AC$5="","",ศิลปะ!BR29)</f>
        <v/>
      </c>
      <c r="AG33" s="416" t="str">
        <f>IF($AG$5="","",การงาน!BO29)</f>
        <v/>
      </c>
      <c r="AH33" s="416" t="str">
        <f>IF($AG$5="","",การงาน!BP29)</f>
        <v/>
      </c>
      <c r="AI33" s="416" t="str">
        <f>IF($AG$5="","",การงาน!BQ29)</f>
        <v/>
      </c>
      <c r="AJ33" s="436" t="str">
        <f>IF($AG$5="","",การงาน!BR29)</f>
        <v/>
      </c>
      <c r="AK33" s="416" t="str">
        <f>IF($AK$5="","",Eพฐ!BO29)</f>
        <v/>
      </c>
      <c r="AL33" s="416" t="str">
        <f>IF($AK$5="","",Eพฐ!BP29)</f>
        <v/>
      </c>
      <c r="AM33" s="416" t="str">
        <f>IF($AK$5="","",Eพฐ!BQ29)</f>
        <v/>
      </c>
      <c r="AN33" s="436" t="str">
        <f>IF($AK$5="","",Eพฐ!BR29)</f>
        <v/>
      </c>
      <c r="AO33" s="416" t="str">
        <f>IF($AO$5="","",พต.1!BO29)</f>
        <v/>
      </c>
      <c r="AP33" s="416" t="str">
        <f>IF($AO$5="","",พต.1!BP29)</f>
        <v/>
      </c>
      <c r="AQ33" s="416" t="str">
        <f>IF($AO$5="","",พต.1!BQ29)</f>
        <v/>
      </c>
      <c r="AR33" s="436" t="str">
        <f>IF($AO$5="","",พต.1!BR29)</f>
        <v/>
      </c>
      <c r="AS33" s="416" t="str">
        <f>IF($AS$5="","",พต.2!BO29)</f>
        <v/>
      </c>
      <c r="AT33" s="416" t="str">
        <f>IF($AS$5="","",พต.2!BP29)</f>
        <v/>
      </c>
      <c r="AU33" s="416" t="str">
        <f>IF($AS$5="","",พต.2!BQ29)</f>
        <v/>
      </c>
      <c r="AV33" s="436" t="str">
        <f>IF($AS$5="","",พต.2!BR29)</f>
        <v/>
      </c>
      <c r="AW33" s="416" t="str">
        <f>IF($AW$5="","",พต.3!BO29)</f>
        <v/>
      </c>
      <c r="AX33" s="416" t="str">
        <f>IF($AW$5="","",พต.3!BP29)</f>
        <v/>
      </c>
      <c r="AY33" s="416" t="str">
        <f>IF($AW$5="","",พต.3!BQ29)</f>
        <v/>
      </c>
      <c r="AZ33" s="436" t="str">
        <f>IF($AW$5="","",พต.3!BR29)</f>
        <v/>
      </c>
      <c r="BA33" s="416" t="str">
        <f>IF($BA$5="","",พต.4!BO29)</f>
        <v/>
      </c>
      <c r="BB33" s="416" t="str">
        <f>IF($BA$5="","",พต.4!BP29)</f>
        <v/>
      </c>
      <c r="BC33" s="416" t="str">
        <f>IF($BA$5="","",พต.4!BQ29)</f>
        <v/>
      </c>
      <c r="BD33" s="436" t="str">
        <f>IF($BA$5="","",พต.4!BR29)</f>
        <v/>
      </c>
      <c r="BE33" s="416" t="str">
        <f>IF($BE$5="","",พต.5!BO29)</f>
        <v/>
      </c>
      <c r="BF33" s="416" t="str">
        <f>IF($BE$5="","",พต.5!BP29)</f>
        <v/>
      </c>
      <c r="BG33" s="416" t="str">
        <f>IF($BE$5="","",พต.5!BQ29)</f>
        <v/>
      </c>
      <c r="BH33" s="436" t="str">
        <f>IF($BE$5="","",พต.5!BR29)</f>
        <v/>
      </c>
      <c r="BI33" s="416"/>
      <c r="BJ33" s="416"/>
      <c r="BK33" s="416"/>
      <c r="BL33" s="416"/>
      <c r="BM33" s="25"/>
      <c r="BN33" s="412"/>
    </row>
    <row r="34" spans="2:66" s="65" customFormat="1" ht="17.100000000000001" customHeight="1">
      <c r="B34" s="412"/>
      <c r="C34" s="25"/>
      <c r="D34" s="415" t="str">
        <f>IF(ข้อมูลนร.2!D30="","",ข้อมูลนร.2!D30)</f>
        <v/>
      </c>
      <c r="E34" s="416" t="str">
        <f>IF($E$5="","",ไทย!BO30)</f>
        <v/>
      </c>
      <c r="F34" s="416" t="str">
        <f>IF($E$5="","",ไทย!BP30)</f>
        <v/>
      </c>
      <c r="G34" s="416" t="str">
        <f>IF($E$5="","",ไทย!BQ30)</f>
        <v/>
      </c>
      <c r="H34" s="436" t="str">
        <f>IF($E$5="","",ไทย!BR30)</f>
        <v/>
      </c>
      <c r="I34" s="416" t="str">
        <f>IF($I$5="","",คณิต!BO30)</f>
        <v/>
      </c>
      <c r="J34" s="416" t="str">
        <f>IF($I$5="","",คณิต!BP30)</f>
        <v/>
      </c>
      <c r="K34" s="416" t="str">
        <f>IF($I$5="","",คณิต!BQ30)</f>
        <v/>
      </c>
      <c r="L34" s="436" t="str">
        <f>IF($I$5="","",คณิต!BR30)</f>
        <v/>
      </c>
      <c r="M34" s="416" t="str">
        <f>IF($M$5="","",วิทย์!BO30)</f>
        <v/>
      </c>
      <c r="N34" s="416" t="str">
        <f>IF($M$5="","",วิทย์!BP30)</f>
        <v/>
      </c>
      <c r="O34" s="416" t="str">
        <f>IF($M$5="","",วิทย์!BQ30)</f>
        <v/>
      </c>
      <c r="P34" s="436" t="str">
        <f>IF($M$5="","",วิทย์!BR30)</f>
        <v/>
      </c>
      <c r="Q34" s="416" t="str">
        <f>IF($Q$5="","",สังคม!BO30)</f>
        <v/>
      </c>
      <c r="R34" s="416" t="str">
        <f>IF($Q$5="","",สังคม!BP30)</f>
        <v/>
      </c>
      <c r="S34" s="416" t="str">
        <f>IF($Q$5="","",สังคม!BQ30)</f>
        <v/>
      </c>
      <c r="T34" s="436" t="str">
        <f>IF($Q$5="","",สังคม!BR30)</f>
        <v/>
      </c>
      <c r="U34" s="416" t="str">
        <f>IF($U$5="","",ประวัติ!BO30)</f>
        <v/>
      </c>
      <c r="V34" s="416" t="str">
        <f>IF($U$5="","",ประวัติ!BP30)</f>
        <v/>
      </c>
      <c r="W34" s="416" t="str">
        <f>IF($U$5="","",ประวัติ!BQ30)</f>
        <v/>
      </c>
      <c r="X34" s="436" t="str">
        <f>IF($U$5="","",ประวัติ!BR30)</f>
        <v/>
      </c>
      <c r="Y34" s="416" t="str">
        <f>IF($Y$5="","",สุขศึกษา!BO30)</f>
        <v/>
      </c>
      <c r="Z34" s="416" t="str">
        <f>IF($Y$5="","",สุขศึกษา!BP30)</f>
        <v/>
      </c>
      <c r="AA34" s="416" t="str">
        <f>IF($Y$5="","",สุขศึกษา!BQ30)</f>
        <v/>
      </c>
      <c r="AB34" s="436" t="str">
        <f>IF($Y$5="","",สุขศึกษา!BR30)</f>
        <v/>
      </c>
      <c r="AC34" s="416" t="str">
        <f>IF($AC$5="","",ศิลปะ!BO30)</f>
        <v/>
      </c>
      <c r="AD34" s="416" t="str">
        <f>IF($AC$5="","",ศิลปะ!BP30)</f>
        <v/>
      </c>
      <c r="AE34" s="416" t="str">
        <f>IF($AC$5="","",ศิลปะ!BQ30)</f>
        <v/>
      </c>
      <c r="AF34" s="436" t="str">
        <f>IF($AC$5="","",ศิลปะ!BR30)</f>
        <v/>
      </c>
      <c r="AG34" s="416" t="str">
        <f>IF($AG$5="","",การงาน!BO30)</f>
        <v/>
      </c>
      <c r="AH34" s="416" t="str">
        <f>IF($AG$5="","",การงาน!BP30)</f>
        <v/>
      </c>
      <c r="AI34" s="416" t="str">
        <f>IF($AG$5="","",การงาน!BQ30)</f>
        <v/>
      </c>
      <c r="AJ34" s="436" t="str">
        <f>IF($AG$5="","",การงาน!BR30)</f>
        <v/>
      </c>
      <c r="AK34" s="416" t="str">
        <f>IF($AK$5="","",Eพฐ!BO30)</f>
        <v/>
      </c>
      <c r="AL34" s="416" t="str">
        <f>IF($AK$5="","",Eพฐ!BP30)</f>
        <v/>
      </c>
      <c r="AM34" s="416" t="str">
        <f>IF($AK$5="","",Eพฐ!BQ30)</f>
        <v/>
      </c>
      <c r="AN34" s="436" t="str">
        <f>IF($AK$5="","",Eพฐ!BR30)</f>
        <v/>
      </c>
      <c r="AO34" s="416" t="str">
        <f>IF($AO$5="","",พต.1!BO30)</f>
        <v/>
      </c>
      <c r="AP34" s="416" t="str">
        <f>IF($AO$5="","",พต.1!BP30)</f>
        <v/>
      </c>
      <c r="AQ34" s="416" t="str">
        <f>IF($AO$5="","",พต.1!BQ30)</f>
        <v/>
      </c>
      <c r="AR34" s="436" t="str">
        <f>IF($AO$5="","",พต.1!BR30)</f>
        <v/>
      </c>
      <c r="AS34" s="416" t="str">
        <f>IF($AS$5="","",พต.2!BO30)</f>
        <v/>
      </c>
      <c r="AT34" s="416" t="str">
        <f>IF($AS$5="","",พต.2!BP30)</f>
        <v/>
      </c>
      <c r="AU34" s="416" t="str">
        <f>IF($AS$5="","",พต.2!BQ30)</f>
        <v/>
      </c>
      <c r="AV34" s="436" t="str">
        <f>IF($AS$5="","",พต.2!BR30)</f>
        <v/>
      </c>
      <c r="AW34" s="416" t="str">
        <f>IF($AW$5="","",พต.3!BO30)</f>
        <v/>
      </c>
      <c r="AX34" s="416" t="str">
        <f>IF($AW$5="","",พต.3!BP30)</f>
        <v/>
      </c>
      <c r="AY34" s="416" t="str">
        <f>IF($AW$5="","",พต.3!BQ30)</f>
        <v/>
      </c>
      <c r="AZ34" s="436" t="str">
        <f>IF($AW$5="","",พต.3!BR30)</f>
        <v/>
      </c>
      <c r="BA34" s="416" t="str">
        <f>IF($BA$5="","",พต.4!BO30)</f>
        <v/>
      </c>
      <c r="BB34" s="416" t="str">
        <f>IF($BA$5="","",พต.4!BP30)</f>
        <v/>
      </c>
      <c r="BC34" s="416" t="str">
        <f>IF($BA$5="","",พต.4!BQ30)</f>
        <v/>
      </c>
      <c r="BD34" s="436" t="str">
        <f>IF($BA$5="","",พต.4!BR30)</f>
        <v/>
      </c>
      <c r="BE34" s="416" t="str">
        <f>IF($BE$5="","",พต.5!BO30)</f>
        <v/>
      </c>
      <c r="BF34" s="416" t="str">
        <f>IF($BE$5="","",พต.5!BP30)</f>
        <v/>
      </c>
      <c r="BG34" s="416" t="str">
        <f>IF($BE$5="","",พต.5!BQ30)</f>
        <v/>
      </c>
      <c r="BH34" s="436" t="str">
        <f>IF($BE$5="","",พต.5!BR30)</f>
        <v/>
      </c>
      <c r="BI34" s="416"/>
      <c r="BJ34" s="416"/>
      <c r="BK34" s="416"/>
      <c r="BL34" s="416"/>
      <c r="BM34" s="25"/>
      <c r="BN34" s="412"/>
    </row>
    <row r="35" spans="2:66" s="65" customFormat="1" ht="17.100000000000001" customHeight="1">
      <c r="B35" s="412"/>
      <c r="C35" s="25"/>
      <c r="D35" s="415" t="str">
        <f>IF(ข้อมูลนร.2!D31="","",ข้อมูลนร.2!D31)</f>
        <v/>
      </c>
      <c r="E35" s="416" t="str">
        <f>IF($E$5="","",ไทย!BO31)</f>
        <v/>
      </c>
      <c r="F35" s="416" t="str">
        <f>IF($E$5="","",ไทย!BP31)</f>
        <v/>
      </c>
      <c r="G35" s="416" t="str">
        <f>IF($E$5="","",ไทย!BQ31)</f>
        <v/>
      </c>
      <c r="H35" s="436" t="str">
        <f>IF($E$5="","",ไทย!BR31)</f>
        <v/>
      </c>
      <c r="I35" s="416" t="str">
        <f>IF($I$5="","",คณิต!BO31)</f>
        <v/>
      </c>
      <c r="J35" s="416" t="str">
        <f>IF($I$5="","",คณิต!BP31)</f>
        <v/>
      </c>
      <c r="K35" s="416" t="str">
        <f>IF($I$5="","",คณิต!BQ31)</f>
        <v/>
      </c>
      <c r="L35" s="436" t="str">
        <f>IF($I$5="","",คณิต!BR31)</f>
        <v/>
      </c>
      <c r="M35" s="416" t="str">
        <f>IF($M$5="","",วิทย์!BO31)</f>
        <v/>
      </c>
      <c r="N35" s="416" t="str">
        <f>IF($M$5="","",วิทย์!BP31)</f>
        <v/>
      </c>
      <c r="O35" s="416" t="str">
        <f>IF($M$5="","",วิทย์!BQ31)</f>
        <v/>
      </c>
      <c r="P35" s="436" t="str">
        <f>IF($M$5="","",วิทย์!BR31)</f>
        <v/>
      </c>
      <c r="Q35" s="416" t="str">
        <f>IF($Q$5="","",สังคม!BO31)</f>
        <v/>
      </c>
      <c r="R35" s="416" t="str">
        <f>IF($Q$5="","",สังคม!BP31)</f>
        <v/>
      </c>
      <c r="S35" s="416" t="str">
        <f>IF($Q$5="","",สังคม!BQ31)</f>
        <v/>
      </c>
      <c r="T35" s="436" t="str">
        <f>IF($Q$5="","",สังคม!BR31)</f>
        <v/>
      </c>
      <c r="U35" s="416" t="str">
        <f>IF($U$5="","",ประวัติ!BO31)</f>
        <v/>
      </c>
      <c r="V35" s="416" t="str">
        <f>IF($U$5="","",ประวัติ!BP31)</f>
        <v/>
      </c>
      <c r="W35" s="416" t="str">
        <f>IF($U$5="","",ประวัติ!BQ31)</f>
        <v/>
      </c>
      <c r="X35" s="436" t="str">
        <f>IF($U$5="","",ประวัติ!BR31)</f>
        <v/>
      </c>
      <c r="Y35" s="416" t="str">
        <f>IF($Y$5="","",สุขศึกษา!BO31)</f>
        <v/>
      </c>
      <c r="Z35" s="416" t="str">
        <f>IF($Y$5="","",สุขศึกษา!BP31)</f>
        <v/>
      </c>
      <c r="AA35" s="416" t="str">
        <f>IF($Y$5="","",สุขศึกษา!BQ31)</f>
        <v/>
      </c>
      <c r="AB35" s="436" t="str">
        <f>IF($Y$5="","",สุขศึกษา!BR31)</f>
        <v/>
      </c>
      <c r="AC35" s="416" t="str">
        <f>IF($AC$5="","",ศิลปะ!BO31)</f>
        <v/>
      </c>
      <c r="AD35" s="416" t="str">
        <f>IF($AC$5="","",ศิลปะ!BP31)</f>
        <v/>
      </c>
      <c r="AE35" s="416" t="str">
        <f>IF($AC$5="","",ศิลปะ!BQ31)</f>
        <v/>
      </c>
      <c r="AF35" s="436" t="str">
        <f>IF($AC$5="","",ศิลปะ!BR31)</f>
        <v/>
      </c>
      <c r="AG35" s="416" t="str">
        <f>IF($AG$5="","",การงาน!BO31)</f>
        <v/>
      </c>
      <c r="AH35" s="416" t="str">
        <f>IF($AG$5="","",การงาน!BP31)</f>
        <v/>
      </c>
      <c r="AI35" s="416" t="str">
        <f>IF($AG$5="","",การงาน!BQ31)</f>
        <v/>
      </c>
      <c r="AJ35" s="436" t="str">
        <f>IF($AG$5="","",การงาน!BR31)</f>
        <v/>
      </c>
      <c r="AK35" s="416" t="str">
        <f>IF($AK$5="","",Eพฐ!BO31)</f>
        <v/>
      </c>
      <c r="AL35" s="416" t="str">
        <f>IF($AK$5="","",Eพฐ!BP31)</f>
        <v/>
      </c>
      <c r="AM35" s="416" t="str">
        <f>IF($AK$5="","",Eพฐ!BQ31)</f>
        <v/>
      </c>
      <c r="AN35" s="436" t="str">
        <f>IF($AK$5="","",Eพฐ!BR31)</f>
        <v/>
      </c>
      <c r="AO35" s="416" t="str">
        <f>IF($AO$5="","",พต.1!BO31)</f>
        <v/>
      </c>
      <c r="AP35" s="416" t="str">
        <f>IF($AO$5="","",พต.1!BP31)</f>
        <v/>
      </c>
      <c r="AQ35" s="416" t="str">
        <f>IF($AO$5="","",พต.1!BQ31)</f>
        <v/>
      </c>
      <c r="AR35" s="436" t="str">
        <f>IF($AO$5="","",พต.1!BR31)</f>
        <v/>
      </c>
      <c r="AS35" s="416" t="str">
        <f>IF($AS$5="","",พต.2!BO31)</f>
        <v/>
      </c>
      <c r="AT35" s="416" t="str">
        <f>IF($AS$5="","",พต.2!BP31)</f>
        <v/>
      </c>
      <c r="AU35" s="416" t="str">
        <f>IF($AS$5="","",พต.2!BQ31)</f>
        <v/>
      </c>
      <c r="AV35" s="436" t="str">
        <f>IF($AS$5="","",พต.2!BR31)</f>
        <v/>
      </c>
      <c r="AW35" s="416" t="str">
        <f>IF($AW$5="","",พต.3!BO31)</f>
        <v/>
      </c>
      <c r="AX35" s="416" t="str">
        <f>IF($AW$5="","",พต.3!BP31)</f>
        <v/>
      </c>
      <c r="AY35" s="416" t="str">
        <f>IF($AW$5="","",พต.3!BQ31)</f>
        <v/>
      </c>
      <c r="AZ35" s="436" t="str">
        <f>IF($AW$5="","",พต.3!BR31)</f>
        <v/>
      </c>
      <c r="BA35" s="416" t="str">
        <f>IF($BA$5="","",พต.4!BO31)</f>
        <v/>
      </c>
      <c r="BB35" s="416" t="str">
        <f>IF($BA$5="","",พต.4!BP31)</f>
        <v/>
      </c>
      <c r="BC35" s="416" t="str">
        <f>IF($BA$5="","",พต.4!BQ31)</f>
        <v/>
      </c>
      <c r="BD35" s="436" t="str">
        <f>IF($BA$5="","",พต.4!BR31)</f>
        <v/>
      </c>
      <c r="BE35" s="416" t="str">
        <f>IF($BE$5="","",พต.5!BO31)</f>
        <v/>
      </c>
      <c r="BF35" s="416" t="str">
        <f>IF($BE$5="","",พต.5!BP31)</f>
        <v/>
      </c>
      <c r="BG35" s="416" t="str">
        <f>IF($BE$5="","",พต.5!BQ31)</f>
        <v/>
      </c>
      <c r="BH35" s="436" t="str">
        <f>IF($BE$5="","",พต.5!BR31)</f>
        <v/>
      </c>
      <c r="BI35" s="416"/>
      <c r="BJ35" s="416"/>
      <c r="BK35" s="416"/>
      <c r="BL35" s="416"/>
      <c r="BM35" s="25"/>
      <c r="BN35" s="412"/>
    </row>
    <row r="36" spans="2:66" s="65" customFormat="1" ht="17.100000000000001" customHeight="1">
      <c r="B36" s="412"/>
      <c r="C36" s="25"/>
      <c r="D36" s="415" t="str">
        <f>IF(ข้อมูลนร.2!D32="","",ข้อมูลนร.2!D32)</f>
        <v/>
      </c>
      <c r="E36" s="416" t="str">
        <f>IF($E$5="","",ไทย!BO32)</f>
        <v/>
      </c>
      <c r="F36" s="416" t="str">
        <f>IF($E$5="","",ไทย!BP32)</f>
        <v/>
      </c>
      <c r="G36" s="416" t="str">
        <f>IF($E$5="","",ไทย!BQ32)</f>
        <v/>
      </c>
      <c r="H36" s="436" t="str">
        <f>IF($E$5="","",ไทย!BR32)</f>
        <v/>
      </c>
      <c r="I36" s="416" t="str">
        <f>IF($I$5="","",คณิต!BO32)</f>
        <v/>
      </c>
      <c r="J36" s="416" t="str">
        <f>IF($I$5="","",คณิต!BP32)</f>
        <v/>
      </c>
      <c r="K36" s="416" t="str">
        <f>IF($I$5="","",คณิต!BQ32)</f>
        <v/>
      </c>
      <c r="L36" s="436" t="str">
        <f>IF($I$5="","",คณิต!BR32)</f>
        <v/>
      </c>
      <c r="M36" s="416" t="str">
        <f>IF($M$5="","",วิทย์!BO32)</f>
        <v/>
      </c>
      <c r="N36" s="416" t="str">
        <f>IF($M$5="","",วิทย์!BP32)</f>
        <v/>
      </c>
      <c r="O36" s="416" t="str">
        <f>IF($M$5="","",วิทย์!BQ32)</f>
        <v/>
      </c>
      <c r="P36" s="436" t="str">
        <f>IF($M$5="","",วิทย์!BR32)</f>
        <v/>
      </c>
      <c r="Q36" s="416" t="str">
        <f>IF($Q$5="","",สังคม!BO32)</f>
        <v/>
      </c>
      <c r="R36" s="416" t="str">
        <f>IF($Q$5="","",สังคม!BP32)</f>
        <v/>
      </c>
      <c r="S36" s="416" t="str">
        <f>IF($Q$5="","",สังคม!BQ32)</f>
        <v/>
      </c>
      <c r="T36" s="436" t="str">
        <f>IF($Q$5="","",สังคม!BR32)</f>
        <v/>
      </c>
      <c r="U36" s="416" t="str">
        <f>IF($U$5="","",ประวัติ!BO32)</f>
        <v/>
      </c>
      <c r="V36" s="416" t="str">
        <f>IF($U$5="","",ประวัติ!BP32)</f>
        <v/>
      </c>
      <c r="W36" s="416" t="str">
        <f>IF($U$5="","",ประวัติ!BQ32)</f>
        <v/>
      </c>
      <c r="X36" s="436" t="str">
        <f>IF($U$5="","",ประวัติ!BR32)</f>
        <v/>
      </c>
      <c r="Y36" s="416" t="str">
        <f>IF($Y$5="","",สุขศึกษา!BO32)</f>
        <v/>
      </c>
      <c r="Z36" s="416" t="str">
        <f>IF($Y$5="","",สุขศึกษา!BP32)</f>
        <v/>
      </c>
      <c r="AA36" s="416" t="str">
        <f>IF($Y$5="","",สุขศึกษา!BQ32)</f>
        <v/>
      </c>
      <c r="AB36" s="436" t="str">
        <f>IF($Y$5="","",สุขศึกษา!BR32)</f>
        <v/>
      </c>
      <c r="AC36" s="416" t="str">
        <f>IF($AC$5="","",ศิลปะ!BO32)</f>
        <v/>
      </c>
      <c r="AD36" s="416" t="str">
        <f>IF($AC$5="","",ศิลปะ!BP32)</f>
        <v/>
      </c>
      <c r="AE36" s="416" t="str">
        <f>IF($AC$5="","",ศิลปะ!BQ32)</f>
        <v/>
      </c>
      <c r="AF36" s="436" t="str">
        <f>IF($AC$5="","",ศิลปะ!BR32)</f>
        <v/>
      </c>
      <c r="AG36" s="416" t="str">
        <f>IF($AG$5="","",การงาน!BO32)</f>
        <v/>
      </c>
      <c r="AH36" s="416" t="str">
        <f>IF($AG$5="","",การงาน!BP32)</f>
        <v/>
      </c>
      <c r="AI36" s="416" t="str">
        <f>IF($AG$5="","",การงาน!BQ32)</f>
        <v/>
      </c>
      <c r="AJ36" s="436" t="str">
        <f>IF($AG$5="","",การงาน!BR32)</f>
        <v/>
      </c>
      <c r="AK36" s="416" t="str">
        <f>IF($AK$5="","",Eพฐ!BO32)</f>
        <v/>
      </c>
      <c r="AL36" s="416" t="str">
        <f>IF($AK$5="","",Eพฐ!BP32)</f>
        <v/>
      </c>
      <c r="AM36" s="416" t="str">
        <f>IF($AK$5="","",Eพฐ!BQ32)</f>
        <v/>
      </c>
      <c r="AN36" s="436" t="str">
        <f>IF($AK$5="","",Eพฐ!BR32)</f>
        <v/>
      </c>
      <c r="AO36" s="416" t="str">
        <f>IF($AO$5="","",พต.1!BO32)</f>
        <v/>
      </c>
      <c r="AP36" s="416" t="str">
        <f>IF($AO$5="","",พต.1!BP32)</f>
        <v/>
      </c>
      <c r="AQ36" s="416" t="str">
        <f>IF($AO$5="","",พต.1!BQ32)</f>
        <v/>
      </c>
      <c r="AR36" s="436" t="str">
        <f>IF($AO$5="","",พต.1!BR32)</f>
        <v/>
      </c>
      <c r="AS36" s="416" t="str">
        <f>IF($AS$5="","",พต.2!BO32)</f>
        <v/>
      </c>
      <c r="AT36" s="416" t="str">
        <f>IF($AS$5="","",พต.2!BP32)</f>
        <v/>
      </c>
      <c r="AU36" s="416" t="str">
        <f>IF($AS$5="","",พต.2!BQ32)</f>
        <v/>
      </c>
      <c r="AV36" s="436" t="str">
        <f>IF($AS$5="","",พต.2!BR32)</f>
        <v/>
      </c>
      <c r="AW36" s="416" t="str">
        <f>IF($AW$5="","",พต.3!BO32)</f>
        <v/>
      </c>
      <c r="AX36" s="416" t="str">
        <f>IF($AW$5="","",พต.3!BP32)</f>
        <v/>
      </c>
      <c r="AY36" s="416" t="str">
        <f>IF($AW$5="","",พต.3!BQ32)</f>
        <v/>
      </c>
      <c r="AZ36" s="436" t="str">
        <f>IF($AW$5="","",พต.3!BR32)</f>
        <v/>
      </c>
      <c r="BA36" s="416" t="str">
        <f>IF($BA$5="","",พต.4!BO32)</f>
        <v/>
      </c>
      <c r="BB36" s="416" t="str">
        <f>IF($BA$5="","",พต.4!BP32)</f>
        <v/>
      </c>
      <c r="BC36" s="416" t="str">
        <f>IF($BA$5="","",พต.4!BQ32)</f>
        <v/>
      </c>
      <c r="BD36" s="436" t="str">
        <f>IF($BA$5="","",พต.4!BR32)</f>
        <v/>
      </c>
      <c r="BE36" s="416" t="str">
        <f>IF($BE$5="","",พต.5!BO32)</f>
        <v/>
      </c>
      <c r="BF36" s="416" t="str">
        <f>IF($BE$5="","",พต.5!BP32)</f>
        <v/>
      </c>
      <c r="BG36" s="416" t="str">
        <f>IF($BE$5="","",พต.5!BQ32)</f>
        <v/>
      </c>
      <c r="BH36" s="436" t="str">
        <f>IF($BE$5="","",พต.5!BR32)</f>
        <v/>
      </c>
      <c r="BI36" s="416"/>
      <c r="BJ36" s="416"/>
      <c r="BK36" s="416"/>
      <c r="BL36" s="416"/>
      <c r="BM36" s="25"/>
      <c r="BN36" s="412"/>
    </row>
    <row r="37" spans="2:66" s="65" customFormat="1" ht="17.100000000000001" customHeight="1">
      <c r="B37" s="412"/>
      <c r="C37" s="25"/>
      <c r="D37" s="415" t="str">
        <f>IF(ข้อมูลนร.2!D33="","",ข้อมูลนร.2!D33)</f>
        <v/>
      </c>
      <c r="E37" s="416" t="str">
        <f>IF($E$5="","",ไทย!BO33)</f>
        <v/>
      </c>
      <c r="F37" s="416" t="str">
        <f>IF($E$5="","",ไทย!BP33)</f>
        <v/>
      </c>
      <c r="G37" s="416" t="str">
        <f>IF($E$5="","",ไทย!BQ33)</f>
        <v/>
      </c>
      <c r="H37" s="436" t="str">
        <f>IF($E$5="","",ไทย!BR33)</f>
        <v/>
      </c>
      <c r="I37" s="416" t="str">
        <f>IF($I$5="","",คณิต!BO33)</f>
        <v/>
      </c>
      <c r="J37" s="416" t="str">
        <f>IF($I$5="","",คณิต!BP33)</f>
        <v/>
      </c>
      <c r="K37" s="416" t="str">
        <f>IF($I$5="","",คณิต!BQ33)</f>
        <v/>
      </c>
      <c r="L37" s="436" t="str">
        <f>IF($I$5="","",คณิต!BR33)</f>
        <v/>
      </c>
      <c r="M37" s="416" t="str">
        <f>IF($M$5="","",วิทย์!BO33)</f>
        <v/>
      </c>
      <c r="N37" s="416" t="str">
        <f>IF($M$5="","",วิทย์!BP33)</f>
        <v/>
      </c>
      <c r="O37" s="416" t="str">
        <f>IF($M$5="","",วิทย์!BQ33)</f>
        <v/>
      </c>
      <c r="P37" s="436" t="str">
        <f>IF($M$5="","",วิทย์!BR33)</f>
        <v/>
      </c>
      <c r="Q37" s="416" t="str">
        <f>IF($Q$5="","",สังคม!BO33)</f>
        <v/>
      </c>
      <c r="R37" s="416" t="str">
        <f>IF($Q$5="","",สังคม!BP33)</f>
        <v/>
      </c>
      <c r="S37" s="416" t="str">
        <f>IF($Q$5="","",สังคม!BQ33)</f>
        <v/>
      </c>
      <c r="T37" s="436" t="str">
        <f>IF($Q$5="","",สังคม!BR33)</f>
        <v/>
      </c>
      <c r="U37" s="416" t="str">
        <f>IF($U$5="","",ประวัติ!BO33)</f>
        <v/>
      </c>
      <c r="V37" s="416" t="str">
        <f>IF($U$5="","",ประวัติ!BP33)</f>
        <v/>
      </c>
      <c r="W37" s="416" t="str">
        <f>IF($U$5="","",ประวัติ!BQ33)</f>
        <v/>
      </c>
      <c r="X37" s="436" t="str">
        <f>IF($U$5="","",ประวัติ!BR33)</f>
        <v/>
      </c>
      <c r="Y37" s="416" t="str">
        <f>IF($Y$5="","",สุขศึกษา!BO33)</f>
        <v/>
      </c>
      <c r="Z37" s="416" t="str">
        <f>IF($Y$5="","",สุขศึกษา!BP33)</f>
        <v/>
      </c>
      <c r="AA37" s="416" t="str">
        <f>IF($Y$5="","",สุขศึกษา!BQ33)</f>
        <v/>
      </c>
      <c r="AB37" s="436" t="str">
        <f>IF($Y$5="","",สุขศึกษา!BR33)</f>
        <v/>
      </c>
      <c r="AC37" s="416" t="str">
        <f>IF($AC$5="","",ศิลปะ!BO33)</f>
        <v/>
      </c>
      <c r="AD37" s="416" t="str">
        <f>IF($AC$5="","",ศิลปะ!BP33)</f>
        <v/>
      </c>
      <c r="AE37" s="416" t="str">
        <f>IF($AC$5="","",ศิลปะ!BQ33)</f>
        <v/>
      </c>
      <c r="AF37" s="436" t="str">
        <f>IF($AC$5="","",ศิลปะ!BR33)</f>
        <v/>
      </c>
      <c r="AG37" s="416" t="str">
        <f>IF($AG$5="","",การงาน!BO33)</f>
        <v/>
      </c>
      <c r="AH37" s="416" t="str">
        <f>IF($AG$5="","",การงาน!BP33)</f>
        <v/>
      </c>
      <c r="AI37" s="416" t="str">
        <f>IF($AG$5="","",การงาน!BQ33)</f>
        <v/>
      </c>
      <c r="AJ37" s="436" t="str">
        <f>IF($AG$5="","",การงาน!BR33)</f>
        <v/>
      </c>
      <c r="AK37" s="416" t="str">
        <f>IF($AK$5="","",Eพฐ!BO33)</f>
        <v/>
      </c>
      <c r="AL37" s="416" t="str">
        <f>IF($AK$5="","",Eพฐ!BP33)</f>
        <v/>
      </c>
      <c r="AM37" s="416" t="str">
        <f>IF($AK$5="","",Eพฐ!BQ33)</f>
        <v/>
      </c>
      <c r="AN37" s="436" t="str">
        <f>IF($AK$5="","",Eพฐ!BR33)</f>
        <v/>
      </c>
      <c r="AO37" s="416" t="str">
        <f>IF($AO$5="","",พต.1!BO33)</f>
        <v/>
      </c>
      <c r="AP37" s="416" t="str">
        <f>IF($AO$5="","",พต.1!BP33)</f>
        <v/>
      </c>
      <c r="AQ37" s="416" t="str">
        <f>IF($AO$5="","",พต.1!BQ33)</f>
        <v/>
      </c>
      <c r="AR37" s="436" t="str">
        <f>IF($AO$5="","",พต.1!BR33)</f>
        <v/>
      </c>
      <c r="AS37" s="416" t="str">
        <f>IF($AS$5="","",พต.2!BO33)</f>
        <v/>
      </c>
      <c r="AT37" s="416" t="str">
        <f>IF($AS$5="","",พต.2!BP33)</f>
        <v/>
      </c>
      <c r="AU37" s="416" t="str">
        <f>IF($AS$5="","",พต.2!BQ33)</f>
        <v/>
      </c>
      <c r="AV37" s="436" t="str">
        <f>IF($AS$5="","",พต.2!BR33)</f>
        <v/>
      </c>
      <c r="AW37" s="416" t="str">
        <f>IF($AW$5="","",พต.3!BO33)</f>
        <v/>
      </c>
      <c r="AX37" s="416" t="str">
        <f>IF($AW$5="","",พต.3!BP33)</f>
        <v/>
      </c>
      <c r="AY37" s="416" t="str">
        <f>IF($AW$5="","",พต.3!BQ33)</f>
        <v/>
      </c>
      <c r="AZ37" s="436" t="str">
        <f>IF($AW$5="","",พต.3!BR33)</f>
        <v/>
      </c>
      <c r="BA37" s="416" t="str">
        <f>IF($BA$5="","",พต.4!BO33)</f>
        <v/>
      </c>
      <c r="BB37" s="416" t="str">
        <f>IF($BA$5="","",พต.4!BP33)</f>
        <v/>
      </c>
      <c r="BC37" s="416" t="str">
        <f>IF($BA$5="","",พต.4!BQ33)</f>
        <v/>
      </c>
      <c r="BD37" s="436" t="str">
        <f>IF($BA$5="","",พต.4!BR33)</f>
        <v/>
      </c>
      <c r="BE37" s="416" t="str">
        <f>IF($BE$5="","",พต.5!BO33)</f>
        <v/>
      </c>
      <c r="BF37" s="416" t="str">
        <f>IF($BE$5="","",พต.5!BP33)</f>
        <v/>
      </c>
      <c r="BG37" s="416" t="str">
        <f>IF($BE$5="","",พต.5!BQ33)</f>
        <v/>
      </c>
      <c r="BH37" s="436" t="str">
        <f>IF($BE$5="","",พต.5!BR33)</f>
        <v/>
      </c>
      <c r="BI37" s="416"/>
      <c r="BJ37" s="416"/>
      <c r="BK37" s="416"/>
      <c r="BL37" s="416"/>
      <c r="BM37" s="25"/>
      <c r="BN37" s="412"/>
    </row>
    <row r="38" spans="2:66" s="65" customFormat="1" ht="17.100000000000001" customHeight="1">
      <c r="B38" s="412"/>
      <c r="C38" s="25"/>
      <c r="D38" s="415" t="str">
        <f>IF(ข้อมูลนร.2!D34="","",ข้อมูลนร.2!D34)</f>
        <v/>
      </c>
      <c r="E38" s="416" t="str">
        <f>IF($E$5="","",ไทย!BO34)</f>
        <v/>
      </c>
      <c r="F38" s="416" t="str">
        <f>IF($E$5="","",ไทย!BP34)</f>
        <v/>
      </c>
      <c r="G38" s="416" t="str">
        <f>IF($E$5="","",ไทย!BQ34)</f>
        <v/>
      </c>
      <c r="H38" s="436" t="str">
        <f>IF($E$5="","",ไทย!BR34)</f>
        <v/>
      </c>
      <c r="I38" s="416" t="str">
        <f>IF($I$5="","",คณิต!BO34)</f>
        <v/>
      </c>
      <c r="J38" s="416" t="str">
        <f>IF($I$5="","",คณิต!BP34)</f>
        <v/>
      </c>
      <c r="K38" s="416" t="str">
        <f>IF($I$5="","",คณิต!BQ34)</f>
        <v/>
      </c>
      <c r="L38" s="436" t="str">
        <f>IF($I$5="","",คณิต!BR34)</f>
        <v/>
      </c>
      <c r="M38" s="416" t="str">
        <f>IF($M$5="","",วิทย์!BO34)</f>
        <v/>
      </c>
      <c r="N38" s="416" t="str">
        <f>IF($M$5="","",วิทย์!BP34)</f>
        <v/>
      </c>
      <c r="O38" s="416" t="str">
        <f>IF($M$5="","",วิทย์!BQ34)</f>
        <v/>
      </c>
      <c r="P38" s="436" t="str">
        <f>IF($M$5="","",วิทย์!BR34)</f>
        <v/>
      </c>
      <c r="Q38" s="416" t="str">
        <f>IF($Q$5="","",สังคม!BO34)</f>
        <v/>
      </c>
      <c r="R38" s="416" t="str">
        <f>IF($Q$5="","",สังคม!BP34)</f>
        <v/>
      </c>
      <c r="S38" s="416" t="str">
        <f>IF($Q$5="","",สังคม!BQ34)</f>
        <v/>
      </c>
      <c r="T38" s="436" t="str">
        <f>IF($Q$5="","",สังคม!BR34)</f>
        <v/>
      </c>
      <c r="U38" s="416" t="str">
        <f>IF($U$5="","",ประวัติ!BO34)</f>
        <v/>
      </c>
      <c r="V38" s="416" t="str">
        <f>IF($U$5="","",ประวัติ!BP34)</f>
        <v/>
      </c>
      <c r="W38" s="416" t="str">
        <f>IF($U$5="","",ประวัติ!BQ34)</f>
        <v/>
      </c>
      <c r="X38" s="436" t="str">
        <f>IF($U$5="","",ประวัติ!BR34)</f>
        <v/>
      </c>
      <c r="Y38" s="416" t="str">
        <f>IF($Y$5="","",สุขศึกษา!BO34)</f>
        <v/>
      </c>
      <c r="Z38" s="416" t="str">
        <f>IF($Y$5="","",สุขศึกษา!BP34)</f>
        <v/>
      </c>
      <c r="AA38" s="416" t="str">
        <f>IF($Y$5="","",สุขศึกษา!BQ34)</f>
        <v/>
      </c>
      <c r="AB38" s="436" t="str">
        <f>IF($Y$5="","",สุขศึกษา!BR34)</f>
        <v/>
      </c>
      <c r="AC38" s="416" t="str">
        <f>IF($AC$5="","",ศิลปะ!BO34)</f>
        <v/>
      </c>
      <c r="AD38" s="416" t="str">
        <f>IF($AC$5="","",ศิลปะ!BP34)</f>
        <v/>
      </c>
      <c r="AE38" s="416" t="str">
        <f>IF($AC$5="","",ศิลปะ!BQ34)</f>
        <v/>
      </c>
      <c r="AF38" s="436" t="str">
        <f>IF($AC$5="","",ศิลปะ!BR34)</f>
        <v/>
      </c>
      <c r="AG38" s="416" t="str">
        <f>IF($AG$5="","",การงาน!BO34)</f>
        <v/>
      </c>
      <c r="AH38" s="416" t="str">
        <f>IF($AG$5="","",การงาน!BP34)</f>
        <v/>
      </c>
      <c r="AI38" s="416" t="str">
        <f>IF($AG$5="","",การงาน!BQ34)</f>
        <v/>
      </c>
      <c r="AJ38" s="436" t="str">
        <f>IF($AG$5="","",การงาน!BR34)</f>
        <v/>
      </c>
      <c r="AK38" s="416" t="str">
        <f>IF($AK$5="","",Eพฐ!BO34)</f>
        <v/>
      </c>
      <c r="AL38" s="416" t="str">
        <f>IF($AK$5="","",Eพฐ!BP34)</f>
        <v/>
      </c>
      <c r="AM38" s="416" t="str">
        <f>IF($AK$5="","",Eพฐ!BQ34)</f>
        <v/>
      </c>
      <c r="AN38" s="436" t="str">
        <f>IF($AK$5="","",Eพฐ!BR34)</f>
        <v/>
      </c>
      <c r="AO38" s="416" t="str">
        <f>IF($AO$5="","",พต.1!BO34)</f>
        <v/>
      </c>
      <c r="AP38" s="416" t="str">
        <f>IF($AO$5="","",พต.1!BP34)</f>
        <v/>
      </c>
      <c r="AQ38" s="416" t="str">
        <f>IF($AO$5="","",พต.1!BQ34)</f>
        <v/>
      </c>
      <c r="AR38" s="436" t="str">
        <f>IF($AO$5="","",พต.1!BR34)</f>
        <v/>
      </c>
      <c r="AS38" s="416" t="str">
        <f>IF($AS$5="","",พต.2!BO34)</f>
        <v/>
      </c>
      <c r="AT38" s="416" t="str">
        <f>IF($AS$5="","",พต.2!BP34)</f>
        <v/>
      </c>
      <c r="AU38" s="416" t="str">
        <f>IF($AS$5="","",พต.2!BQ34)</f>
        <v/>
      </c>
      <c r="AV38" s="436" t="str">
        <f>IF($AS$5="","",พต.2!BR34)</f>
        <v/>
      </c>
      <c r="AW38" s="416" t="str">
        <f>IF($AW$5="","",พต.3!BO34)</f>
        <v/>
      </c>
      <c r="AX38" s="416" t="str">
        <f>IF($AW$5="","",พต.3!BP34)</f>
        <v/>
      </c>
      <c r="AY38" s="416" t="str">
        <f>IF($AW$5="","",พต.3!BQ34)</f>
        <v/>
      </c>
      <c r="AZ38" s="436" t="str">
        <f>IF($AW$5="","",พต.3!BR34)</f>
        <v/>
      </c>
      <c r="BA38" s="416" t="str">
        <f>IF($BA$5="","",พต.4!BO34)</f>
        <v/>
      </c>
      <c r="BB38" s="416" t="str">
        <f>IF($BA$5="","",พต.4!BP34)</f>
        <v/>
      </c>
      <c r="BC38" s="416" t="str">
        <f>IF($BA$5="","",พต.4!BQ34)</f>
        <v/>
      </c>
      <c r="BD38" s="436" t="str">
        <f>IF($BA$5="","",พต.4!BR34)</f>
        <v/>
      </c>
      <c r="BE38" s="416" t="str">
        <f>IF($BE$5="","",พต.5!BO34)</f>
        <v/>
      </c>
      <c r="BF38" s="416" t="str">
        <f>IF($BE$5="","",พต.5!BP34)</f>
        <v/>
      </c>
      <c r="BG38" s="416" t="str">
        <f>IF($BE$5="","",พต.5!BQ34)</f>
        <v/>
      </c>
      <c r="BH38" s="436" t="str">
        <f>IF($BE$5="","",พต.5!BR34)</f>
        <v/>
      </c>
      <c r="BI38" s="416"/>
      <c r="BJ38" s="416"/>
      <c r="BK38" s="416"/>
      <c r="BL38" s="416"/>
      <c r="BM38" s="25"/>
      <c r="BN38" s="412"/>
    </row>
    <row r="39" spans="2:66" s="65" customFormat="1" ht="17.100000000000001" customHeight="1">
      <c r="B39" s="412"/>
      <c r="C39" s="25"/>
      <c r="D39" s="415" t="str">
        <f>IF(ข้อมูลนร.2!D35="","",ข้อมูลนร.2!D35)</f>
        <v/>
      </c>
      <c r="E39" s="416" t="str">
        <f>IF($E$5="","",ไทย!BO35)</f>
        <v/>
      </c>
      <c r="F39" s="416" t="str">
        <f>IF($E$5="","",ไทย!BP35)</f>
        <v/>
      </c>
      <c r="G39" s="416" t="str">
        <f>IF($E$5="","",ไทย!BQ35)</f>
        <v/>
      </c>
      <c r="H39" s="436" t="str">
        <f>IF($E$5="","",ไทย!BR35)</f>
        <v/>
      </c>
      <c r="I39" s="416" t="str">
        <f>IF($I$5="","",คณิต!BO35)</f>
        <v/>
      </c>
      <c r="J39" s="416" t="str">
        <f>IF($I$5="","",คณิต!BP35)</f>
        <v/>
      </c>
      <c r="K39" s="416" t="str">
        <f>IF($I$5="","",คณิต!BQ35)</f>
        <v/>
      </c>
      <c r="L39" s="436" t="str">
        <f>IF($I$5="","",คณิต!BR35)</f>
        <v/>
      </c>
      <c r="M39" s="416" t="str">
        <f>IF($M$5="","",วิทย์!BO35)</f>
        <v/>
      </c>
      <c r="N39" s="416" t="str">
        <f>IF($M$5="","",วิทย์!BP35)</f>
        <v/>
      </c>
      <c r="O39" s="416" t="str">
        <f>IF($M$5="","",วิทย์!BQ35)</f>
        <v/>
      </c>
      <c r="P39" s="436" t="str">
        <f>IF($M$5="","",วิทย์!BR35)</f>
        <v/>
      </c>
      <c r="Q39" s="416" t="str">
        <f>IF($Q$5="","",สังคม!BO35)</f>
        <v/>
      </c>
      <c r="R39" s="416" t="str">
        <f>IF($Q$5="","",สังคม!BP35)</f>
        <v/>
      </c>
      <c r="S39" s="416" t="str">
        <f>IF($Q$5="","",สังคม!BQ35)</f>
        <v/>
      </c>
      <c r="T39" s="436" t="str">
        <f>IF($Q$5="","",สังคม!BR35)</f>
        <v/>
      </c>
      <c r="U39" s="416" t="str">
        <f>IF($U$5="","",ประวัติ!BO35)</f>
        <v/>
      </c>
      <c r="V39" s="416" t="str">
        <f>IF($U$5="","",ประวัติ!BP35)</f>
        <v/>
      </c>
      <c r="W39" s="416" t="str">
        <f>IF($U$5="","",ประวัติ!BQ35)</f>
        <v/>
      </c>
      <c r="X39" s="436" t="str">
        <f>IF($U$5="","",ประวัติ!BR35)</f>
        <v/>
      </c>
      <c r="Y39" s="416" t="str">
        <f>IF($Y$5="","",สุขศึกษา!BO35)</f>
        <v/>
      </c>
      <c r="Z39" s="416" t="str">
        <f>IF($Y$5="","",สุขศึกษา!BP35)</f>
        <v/>
      </c>
      <c r="AA39" s="416" t="str">
        <f>IF($Y$5="","",สุขศึกษา!BQ35)</f>
        <v/>
      </c>
      <c r="AB39" s="436" t="str">
        <f>IF($Y$5="","",สุขศึกษา!BR35)</f>
        <v/>
      </c>
      <c r="AC39" s="416" t="str">
        <f>IF($AC$5="","",ศิลปะ!BO35)</f>
        <v/>
      </c>
      <c r="AD39" s="416" t="str">
        <f>IF($AC$5="","",ศิลปะ!BP35)</f>
        <v/>
      </c>
      <c r="AE39" s="416" t="str">
        <f>IF($AC$5="","",ศิลปะ!BQ35)</f>
        <v/>
      </c>
      <c r="AF39" s="436" t="str">
        <f>IF($AC$5="","",ศิลปะ!BR35)</f>
        <v/>
      </c>
      <c r="AG39" s="416" t="str">
        <f>IF($AG$5="","",การงาน!BO35)</f>
        <v/>
      </c>
      <c r="AH39" s="416" t="str">
        <f>IF($AG$5="","",การงาน!BP35)</f>
        <v/>
      </c>
      <c r="AI39" s="416" t="str">
        <f>IF($AG$5="","",การงาน!BQ35)</f>
        <v/>
      </c>
      <c r="AJ39" s="436" t="str">
        <f>IF($AG$5="","",การงาน!BR35)</f>
        <v/>
      </c>
      <c r="AK39" s="416" t="str">
        <f>IF($AK$5="","",Eพฐ!BO35)</f>
        <v/>
      </c>
      <c r="AL39" s="416" t="str">
        <f>IF($AK$5="","",Eพฐ!BP35)</f>
        <v/>
      </c>
      <c r="AM39" s="416" t="str">
        <f>IF($AK$5="","",Eพฐ!BQ35)</f>
        <v/>
      </c>
      <c r="AN39" s="436" t="str">
        <f>IF($AK$5="","",Eพฐ!BR35)</f>
        <v/>
      </c>
      <c r="AO39" s="416" t="str">
        <f>IF($AO$5="","",พต.1!BO35)</f>
        <v/>
      </c>
      <c r="AP39" s="416" t="str">
        <f>IF($AO$5="","",พต.1!BP35)</f>
        <v/>
      </c>
      <c r="AQ39" s="416" t="str">
        <f>IF($AO$5="","",พต.1!BQ35)</f>
        <v/>
      </c>
      <c r="AR39" s="436" t="str">
        <f>IF($AO$5="","",พต.1!BR35)</f>
        <v/>
      </c>
      <c r="AS39" s="416" t="str">
        <f>IF($AS$5="","",พต.2!BO35)</f>
        <v/>
      </c>
      <c r="AT39" s="416" t="str">
        <f>IF($AS$5="","",พต.2!BP35)</f>
        <v/>
      </c>
      <c r="AU39" s="416" t="str">
        <f>IF($AS$5="","",พต.2!BQ35)</f>
        <v/>
      </c>
      <c r="AV39" s="436" t="str">
        <f>IF($AS$5="","",พต.2!BR35)</f>
        <v/>
      </c>
      <c r="AW39" s="416" t="str">
        <f>IF($AW$5="","",พต.3!BO35)</f>
        <v/>
      </c>
      <c r="AX39" s="416" t="str">
        <f>IF($AW$5="","",พต.3!BP35)</f>
        <v/>
      </c>
      <c r="AY39" s="416" t="str">
        <f>IF($AW$5="","",พต.3!BQ35)</f>
        <v/>
      </c>
      <c r="AZ39" s="436" t="str">
        <f>IF($AW$5="","",พต.3!BR35)</f>
        <v/>
      </c>
      <c r="BA39" s="416" t="str">
        <f>IF($BA$5="","",พต.4!BO35)</f>
        <v/>
      </c>
      <c r="BB39" s="416" t="str">
        <f>IF($BA$5="","",พต.4!BP35)</f>
        <v/>
      </c>
      <c r="BC39" s="416" t="str">
        <f>IF($BA$5="","",พต.4!BQ35)</f>
        <v/>
      </c>
      <c r="BD39" s="436" t="str">
        <f>IF($BA$5="","",พต.4!BR35)</f>
        <v/>
      </c>
      <c r="BE39" s="416" t="str">
        <f>IF($BE$5="","",พต.5!BO35)</f>
        <v/>
      </c>
      <c r="BF39" s="416" t="str">
        <f>IF($BE$5="","",พต.5!BP35)</f>
        <v/>
      </c>
      <c r="BG39" s="416" t="str">
        <f>IF($BE$5="","",พต.5!BQ35)</f>
        <v/>
      </c>
      <c r="BH39" s="436" t="str">
        <f>IF($BE$5="","",พต.5!BR35)</f>
        <v/>
      </c>
      <c r="BI39" s="416"/>
      <c r="BJ39" s="416"/>
      <c r="BK39" s="416"/>
      <c r="BL39" s="416"/>
      <c r="BM39" s="25"/>
      <c r="BN39" s="412"/>
    </row>
    <row r="40" spans="2:66" s="65" customFormat="1" ht="17.100000000000001" customHeight="1">
      <c r="B40" s="412"/>
      <c r="C40" s="25"/>
      <c r="D40" s="415" t="str">
        <f>IF(ข้อมูลนร.2!D36="","",ข้อมูลนร.2!D36)</f>
        <v/>
      </c>
      <c r="E40" s="416" t="str">
        <f>IF($E$5="","",ไทย!BO36)</f>
        <v/>
      </c>
      <c r="F40" s="416" t="str">
        <f>IF($E$5="","",ไทย!BP36)</f>
        <v/>
      </c>
      <c r="G40" s="416" t="str">
        <f>IF($E$5="","",ไทย!BQ36)</f>
        <v/>
      </c>
      <c r="H40" s="436" t="str">
        <f>IF($E$5="","",ไทย!BR36)</f>
        <v/>
      </c>
      <c r="I40" s="416" t="str">
        <f>IF($I$5="","",คณิต!BO36)</f>
        <v/>
      </c>
      <c r="J40" s="416" t="str">
        <f>IF($I$5="","",คณิต!BP36)</f>
        <v/>
      </c>
      <c r="K40" s="416" t="str">
        <f>IF($I$5="","",คณิต!BQ36)</f>
        <v/>
      </c>
      <c r="L40" s="436" t="str">
        <f>IF($I$5="","",คณิต!BR36)</f>
        <v/>
      </c>
      <c r="M40" s="416" t="str">
        <f>IF($M$5="","",วิทย์!BO36)</f>
        <v/>
      </c>
      <c r="N40" s="416" t="str">
        <f>IF($M$5="","",วิทย์!BP36)</f>
        <v/>
      </c>
      <c r="O40" s="416" t="str">
        <f>IF($M$5="","",วิทย์!BQ36)</f>
        <v/>
      </c>
      <c r="P40" s="436" t="str">
        <f>IF($M$5="","",วิทย์!BR36)</f>
        <v/>
      </c>
      <c r="Q40" s="416" t="str">
        <f>IF($Q$5="","",สังคม!BO36)</f>
        <v/>
      </c>
      <c r="R40" s="416" t="str">
        <f>IF($Q$5="","",สังคม!BP36)</f>
        <v/>
      </c>
      <c r="S40" s="416" t="str">
        <f>IF($Q$5="","",สังคม!BQ36)</f>
        <v/>
      </c>
      <c r="T40" s="436" t="str">
        <f>IF($Q$5="","",สังคม!BR36)</f>
        <v/>
      </c>
      <c r="U40" s="416" t="str">
        <f>IF($U$5="","",ประวัติ!BO36)</f>
        <v/>
      </c>
      <c r="V40" s="416" t="str">
        <f>IF($U$5="","",ประวัติ!BP36)</f>
        <v/>
      </c>
      <c r="W40" s="416" t="str">
        <f>IF($U$5="","",ประวัติ!BQ36)</f>
        <v/>
      </c>
      <c r="X40" s="436" t="str">
        <f>IF($U$5="","",ประวัติ!BR36)</f>
        <v/>
      </c>
      <c r="Y40" s="416" t="str">
        <f>IF($Y$5="","",สุขศึกษา!BO36)</f>
        <v/>
      </c>
      <c r="Z40" s="416" t="str">
        <f>IF($Y$5="","",สุขศึกษา!BP36)</f>
        <v/>
      </c>
      <c r="AA40" s="416" t="str">
        <f>IF($Y$5="","",สุขศึกษา!BQ36)</f>
        <v/>
      </c>
      <c r="AB40" s="436" t="str">
        <f>IF($Y$5="","",สุขศึกษา!BR36)</f>
        <v/>
      </c>
      <c r="AC40" s="416" t="str">
        <f>IF($AC$5="","",ศิลปะ!BO36)</f>
        <v/>
      </c>
      <c r="AD40" s="416" t="str">
        <f>IF($AC$5="","",ศิลปะ!BP36)</f>
        <v/>
      </c>
      <c r="AE40" s="416" t="str">
        <f>IF($AC$5="","",ศิลปะ!BQ36)</f>
        <v/>
      </c>
      <c r="AF40" s="436" t="str">
        <f>IF($AC$5="","",ศิลปะ!BR36)</f>
        <v/>
      </c>
      <c r="AG40" s="416" t="str">
        <f>IF($AG$5="","",การงาน!BO36)</f>
        <v/>
      </c>
      <c r="AH40" s="416" t="str">
        <f>IF($AG$5="","",การงาน!BP36)</f>
        <v/>
      </c>
      <c r="AI40" s="416" t="str">
        <f>IF($AG$5="","",การงาน!BQ36)</f>
        <v/>
      </c>
      <c r="AJ40" s="436" t="str">
        <f>IF($AG$5="","",การงาน!BR36)</f>
        <v/>
      </c>
      <c r="AK40" s="416" t="str">
        <f>IF($AK$5="","",Eพฐ!BO36)</f>
        <v/>
      </c>
      <c r="AL40" s="416" t="str">
        <f>IF($AK$5="","",Eพฐ!BP36)</f>
        <v/>
      </c>
      <c r="AM40" s="416" t="str">
        <f>IF($AK$5="","",Eพฐ!BQ36)</f>
        <v/>
      </c>
      <c r="AN40" s="436" t="str">
        <f>IF($AK$5="","",Eพฐ!BR36)</f>
        <v/>
      </c>
      <c r="AO40" s="416" t="str">
        <f>IF($AO$5="","",พต.1!BO36)</f>
        <v/>
      </c>
      <c r="AP40" s="416" t="str">
        <f>IF($AO$5="","",พต.1!BP36)</f>
        <v/>
      </c>
      <c r="AQ40" s="416" t="str">
        <f>IF($AO$5="","",พต.1!BQ36)</f>
        <v/>
      </c>
      <c r="AR40" s="436" t="str">
        <f>IF($AO$5="","",พต.1!BR36)</f>
        <v/>
      </c>
      <c r="AS40" s="416" t="str">
        <f>IF($AS$5="","",พต.2!BO36)</f>
        <v/>
      </c>
      <c r="AT40" s="416" t="str">
        <f>IF($AS$5="","",พต.2!BP36)</f>
        <v/>
      </c>
      <c r="AU40" s="416" t="str">
        <f>IF($AS$5="","",พต.2!BQ36)</f>
        <v/>
      </c>
      <c r="AV40" s="436" t="str">
        <f>IF($AS$5="","",พต.2!BR36)</f>
        <v/>
      </c>
      <c r="AW40" s="416" t="str">
        <f>IF($AW$5="","",พต.3!BO36)</f>
        <v/>
      </c>
      <c r="AX40" s="416" t="str">
        <f>IF($AW$5="","",พต.3!BP36)</f>
        <v/>
      </c>
      <c r="AY40" s="416" t="str">
        <f>IF($AW$5="","",พต.3!BQ36)</f>
        <v/>
      </c>
      <c r="AZ40" s="436" t="str">
        <f>IF($AW$5="","",พต.3!BR36)</f>
        <v/>
      </c>
      <c r="BA40" s="416" t="str">
        <f>IF($BA$5="","",พต.4!BO36)</f>
        <v/>
      </c>
      <c r="BB40" s="416" t="str">
        <f>IF($BA$5="","",พต.4!BP36)</f>
        <v/>
      </c>
      <c r="BC40" s="416" t="str">
        <f>IF($BA$5="","",พต.4!BQ36)</f>
        <v/>
      </c>
      <c r="BD40" s="436" t="str">
        <f>IF($BA$5="","",พต.4!BR36)</f>
        <v/>
      </c>
      <c r="BE40" s="416" t="str">
        <f>IF($BE$5="","",พต.5!BO36)</f>
        <v/>
      </c>
      <c r="BF40" s="416" t="str">
        <f>IF($BE$5="","",พต.5!BP36)</f>
        <v/>
      </c>
      <c r="BG40" s="416" t="str">
        <f>IF($BE$5="","",พต.5!BQ36)</f>
        <v/>
      </c>
      <c r="BH40" s="436" t="str">
        <f>IF($BE$5="","",พต.5!BR36)</f>
        <v/>
      </c>
      <c r="BI40" s="416"/>
      <c r="BJ40" s="416"/>
      <c r="BK40" s="416"/>
      <c r="BL40" s="416"/>
      <c r="BM40" s="25"/>
      <c r="BN40" s="412"/>
    </row>
    <row r="41" spans="2:66" s="65" customFormat="1" ht="17.100000000000001" customHeight="1">
      <c r="B41" s="412"/>
      <c r="C41" s="25"/>
      <c r="D41" s="415" t="str">
        <f>IF(ข้อมูลนร.2!D37="","",ข้อมูลนร.2!D37)</f>
        <v/>
      </c>
      <c r="E41" s="416" t="str">
        <f>IF($E$5="","",ไทย!BO37)</f>
        <v/>
      </c>
      <c r="F41" s="416" t="str">
        <f>IF($E$5="","",ไทย!BP37)</f>
        <v/>
      </c>
      <c r="G41" s="416" t="str">
        <f>IF($E$5="","",ไทย!BQ37)</f>
        <v/>
      </c>
      <c r="H41" s="436" t="str">
        <f>IF($E$5="","",ไทย!BR37)</f>
        <v/>
      </c>
      <c r="I41" s="416" t="str">
        <f>IF($I$5="","",คณิต!BO37)</f>
        <v/>
      </c>
      <c r="J41" s="416" t="str">
        <f>IF($I$5="","",คณิต!BP37)</f>
        <v/>
      </c>
      <c r="K41" s="416" t="str">
        <f>IF($I$5="","",คณิต!BQ37)</f>
        <v/>
      </c>
      <c r="L41" s="436" t="str">
        <f>IF($I$5="","",คณิต!BR37)</f>
        <v/>
      </c>
      <c r="M41" s="416" t="str">
        <f>IF($M$5="","",วิทย์!BO37)</f>
        <v/>
      </c>
      <c r="N41" s="416" t="str">
        <f>IF($M$5="","",วิทย์!BP37)</f>
        <v/>
      </c>
      <c r="O41" s="416" t="str">
        <f>IF($M$5="","",วิทย์!BQ37)</f>
        <v/>
      </c>
      <c r="P41" s="436" t="str">
        <f>IF($M$5="","",วิทย์!BR37)</f>
        <v/>
      </c>
      <c r="Q41" s="416" t="str">
        <f>IF($Q$5="","",สังคม!BO37)</f>
        <v/>
      </c>
      <c r="R41" s="416" t="str">
        <f>IF($Q$5="","",สังคม!BP37)</f>
        <v/>
      </c>
      <c r="S41" s="416" t="str">
        <f>IF($Q$5="","",สังคม!BQ37)</f>
        <v/>
      </c>
      <c r="T41" s="436" t="str">
        <f>IF($Q$5="","",สังคม!BR37)</f>
        <v/>
      </c>
      <c r="U41" s="416" t="str">
        <f>IF($U$5="","",ประวัติ!BO37)</f>
        <v/>
      </c>
      <c r="V41" s="416" t="str">
        <f>IF($U$5="","",ประวัติ!BP37)</f>
        <v/>
      </c>
      <c r="W41" s="416" t="str">
        <f>IF($U$5="","",ประวัติ!BQ37)</f>
        <v/>
      </c>
      <c r="X41" s="436" t="str">
        <f>IF($U$5="","",ประวัติ!BR37)</f>
        <v/>
      </c>
      <c r="Y41" s="416" t="str">
        <f>IF($Y$5="","",สุขศึกษา!BO37)</f>
        <v/>
      </c>
      <c r="Z41" s="416" t="str">
        <f>IF($Y$5="","",สุขศึกษา!BP37)</f>
        <v/>
      </c>
      <c r="AA41" s="416" t="str">
        <f>IF($Y$5="","",สุขศึกษา!BQ37)</f>
        <v/>
      </c>
      <c r="AB41" s="436" t="str">
        <f>IF($Y$5="","",สุขศึกษา!BR37)</f>
        <v/>
      </c>
      <c r="AC41" s="416" t="str">
        <f>IF($AC$5="","",ศิลปะ!BO37)</f>
        <v/>
      </c>
      <c r="AD41" s="416" t="str">
        <f>IF($AC$5="","",ศิลปะ!BP37)</f>
        <v/>
      </c>
      <c r="AE41" s="416" t="str">
        <f>IF($AC$5="","",ศิลปะ!BQ37)</f>
        <v/>
      </c>
      <c r="AF41" s="436" t="str">
        <f>IF($AC$5="","",ศิลปะ!BR37)</f>
        <v/>
      </c>
      <c r="AG41" s="416" t="str">
        <f>IF($AG$5="","",การงาน!BO37)</f>
        <v/>
      </c>
      <c r="AH41" s="416" t="str">
        <f>IF($AG$5="","",การงาน!BP37)</f>
        <v/>
      </c>
      <c r="AI41" s="416" t="str">
        <f>IF($AG$5="","",การงาน!BQ37)</f>
        <v/>
      </c>
      <c r="AJ41" s="436" t="str">
        <f>IF($AG$5="","",การงาน!BR37)</f>
        <v/>
      </c>
      <c r="AK41" s="416" t="str">
        <f>IF($AK$5="","",Eพฐ!BO37)</f>
        <v/>
      </c>
      <c r="AL41" s="416" t="str">
        <f>IF($AK$5="","",Eพฐ!BP37)</f>
        <v/>
      </c>
      <c r="AM41" s="416" t="str">
        <f>IF($AK$5="","",Eพฐ!BQ37)</f>
        <v/>
      </c>
      <c r="AN41" s="436" t="str">
        <f>IF($AK$5="","",Eพฐ!BR37)</f>
        <v/>
      </c>
      <c r="AO41" s="416" t="str">
        <f>IF($AO$5="","",พต.1!BO37)</f>
        <v/>
      </c>
      <c r="AP41" s="416" t="str">
        <f>IF($AO$5="","",พต.1!BP37)</f>
        <v/>
      </c>
      <c r="AQ41" s="416" t="str">
        <f>IF($AO$5="","",พต.1!BQ37)</f>
        <v/>
      </c>
      <c r="AR41" s="436" t="str">
        <f>IF($AO$5="","",พต.1!BR37)</f>
        <v/>
      </c>
      <c r="AS41" s="416" t="str">
        <f>IF($AS$5="","",พต.2!BO37)</f>
        <v/>
      </c>
      <c r="AT41" s="416" t="str">
        <f>IF($AS$5="","",พต.2!BP37)</f>
        <v/>
      </c>
      <c r="AU41" s="416" t="str">
        <f>IF($AS$5="","",พต.2!BQ37)</f>
        <v/>
      </c>
      <c r="AV41" s="436" t="str">
        <f>IF($AS$5="","",พต.2!BR37)</f>
        <v/>
      </c>
      <c r="AW41" s="416" t="str">
        <f>IF($AW$5="","",พต.3!BO37)</f>
        <v/>
      </c>
      <c r="AX41" s="416" t="str">
        <f>IF($AW$5="","",พต.3!BP37)</f>
        <v/>
      </c>
      <c r="AY41" s="416" t="str">
        <f>IF($AW$5="","",พต.3!BQ37)</f>
        <v/>
      </c>
      <c r="AZ41" s="436" t="str">
        <f>IF($AW$5="","",พต.3!BR37)</f>
        <v/>
      </c>
      <c r="BA41" s="416" t="str">
        <f>IF($BA$5="","",พต.4!BO37)</f>
        <v/>
      </c>
      <c r="BB41" s="416" t="str">
        <f>IF($BA$5="","",พต.4!BP37)</f>
        <v/>
      </c>
      <c r="BC41" s="416" t="str">
        <f>IF($BA$5="","",พต.4!BQ37)</f>
        <v/>
      </c>
      <c r="BD41" s="436" t="str">
        <f>IF($BA$5="","",พต.4!BR37)</f>
        <v/>
      </c>
      <c r="BE41" s="416" t="str">
        <f>IF($BE$5="","",พต.5!BO37)</f>
        <v/>
      </c>
      <c r="BF41" s="416" t="str">
        <f>IF($BE$5="","",พต.5!BP37)</f>
        <v/>
      </c>
      <c r="BG41" s="416" t="str">
        <f>IF($BE$5="","",พต.5!BQ37)</f>
        <v/>
      </c>
      <c r="BH41" s="436" t="str">
        <f>IF($BE$5="","",พต.5!BR37)</f>
        <v/>
      </c>
      <c r="BI41" s="416"/>
      <c r="BJ41" s="416"/>
      <c r="BK41" s="416"/>
      <c r="BL41" s="416"/>
      <c r="BM41" s="25"/>
      <c r="BN41" s="412"/>
    </row>
    <row r="42" spans="2:66" s="65" customFormat="1" ht="17.100000000000001" customHeight="1">
      <c r="B42" s="412"/>
      <c r="C42" s="25"/>
      <c r="D42" s="415" t="str">
        <f>IF(ข้อมูลนร.2!D38="","",ข้อมูลนร.2!D38)</f>
        <v/>
      </c>
      <c r="E42" s="416" t="str">
        <f>IF($E$5="","",ไทย!BO38)</f>
        <v/>
      </c>
      <c r="F42" s="416" t="str">
        <f>IF($E$5="","",ไทย!BP38)</f>
        <v/>
      </c>
      <c r="G42" s="416" t="str">
        <f>IF($E$5="","",ไทย!BQ38)</f>
        <v/>
      </c>
      <c r="H42" s="436" t="str">
        <f>IF($E$5="","",ไทย!BR38)</f>
        <v/>
      </c>
      <c r="I42" s="416" t="str">
        <f>IF($I$5="","",คณิต!BO38)</f>
        <v/>
      </c>
      <c r="J42" s="416" t="str">
        <f>IF($I$5="","",คณิต!BP38)</f>
        <v/>
      </c>
      <c r="K42" s="416" t="str">
        <f>IF($I$5="","",คณิต!BQ38)</f>
        <v/>
      </c>
      <c r="L42" s="436" t="str">
        <f>IF($I$5="","",คณิต!BR38)</f>
        <v/>
      </c>
      <c r="M42" s="416" t="str">
        <f>IF($M$5="","",วิทย์!BO38)</f>
        <v/>
      </c>
      <c r="N42" s="416" t="str">
        <f>IF($M$5="","",วิทย์!BP38)</f>
        <v/>
      </c>
      <c r="O42" s="416" t="str">
        <f>IF($M$5="","",วิทย์!BQ38)</f>
        <v/>
      </c>
      <c r="P42" s="436" t="str">
        <f>IF($M$5="","",วิทย์!BR38)</f>
        <v/>
      </c>
      <c r="Q42" s="416" t="str">
        <f>IF($Q$5="","",สังคม!BO38)</f>
        <v/>
      </c>
      <c r="R42" s="416" t="str">
        <f>IF($Q$5="","",สังคม!BP38)</f>
        <v/>
      </c>
      <c r="S42" s="416" t="str">
        <f>IF($Q$5="","",สังคม!BQ38)</f>
        <v/>
      </c>
      <c r="T42" s="436" t="str">
        <f>IF($Q$5="","",สังคม!BR38)</f>
        <v/>
      </c>
      <c r="U42" s="416" t="str">
        <f>IF($U$5="","",ประวัติ!BO38)</f>
        <v/>
      </c>
      <c r="V42" s="416" t="str">
        <f>IF($U$5="","",ประวัติ!BP38)</f>
        <v/>
      </c>
      <c r="W42" s="416" t="str">
        <f>IF($U$5="","",ประวัติ!BQ38)</f>
        <v/>
      </c>
      <c r="X42" s="436" t="str">
        <f>IF($U$5="","",ประวัติ!BR38)</f>
        <v/>
      </c>
      <c r="Y42" s="416" t="str">
        <f>IF($Y$5="","",สุขศึกษา!BO38)</f>
        <v/>
      </c>
      <c r="Z42" s="416" t="str">
        <f>IF($Y$5="","",สุขศึกษา!BP38)</f>
        <v/>
      </c>
      <c r="AA42" s="416" t="str">
        <f>IF($Y$5="","",สุขศึกษา!BQ38)</f>
        <v/>
      </c>
      <c r="AB42" s="436" t="str">
        <f>IF($Y$5="","",สุขศึกษา!BR38)</f>
        <v/>
      </c>
      <c r="AC42" s="416" t="str">
        <f>IF($AC$5="","",ศิลปะ!BO38)</f>
        <v/>
      </c>
      <c r="AD42" s="416" t="str">
        <f>IF($AC$5="","",ศิลปะ!BP38)</f>
        <v/>
      </c>
      <c r="AE42" s="416" t="str">
        <f>IF($AC$5="","",ศิลปะ!BQ38)</f>
        <v/>
      </c>
      <c r="AF42" s="436" t="str">
        <f>IF($AC$5="","",ศิลปะ!BR38)</f>
        <v/>
      </c>
      <c r="AG42" s="416" t="str">
        <f>IF($AG$5="","",การงาน!BO38)</f>
        <v/>
      </c>
      <c r="AH42" s="416" t="str">
        <f>IF($AG$5="","",การงาน!BP38)</f>
        <v/>
      </c>
      <c r="AI42" s="416" t="str">
        <f>IF($AG$5="","",การงาน!BQ38)</f>
        <v/>
      </c>
      <c r="AJ42" s="436" t="str">
        <f>IF($AG$5="","",การงาน!BR38)</f>
        <v/>
      </c>
      <c r="AK42" s="416" t="str">
        <f>IF($AK$5="","",Eพฐ!BO38)</f>
        <v/>
      </c>
      <c r="AL42" s="416" t="str">
        <f>IF($AK$5="","",Eพฐ!BP38)</f>
        <v/>
      </c>
      <c r="AM42" s="416" t="str">
        <f>IF($AK$5="","",Eพฐ!BQ38)</f>
        <v/>
      </c>
      <c r="AN42" s="436" t="str">
        <f>IF($AK$5="","",Eพฐ!BR38)</f>
        <v/>
      </c>
      <c r="AO42" s="416" t="str">
        <f>IF($AO$5="","",พต.1!BO38)</f>
        <v/>
      </c>
      <c r="AP42" s="416" t="str">
        <f>IF($AO$5="","",พต.1!BP38)</f>
        <v/>
      </c>
      <c r="AQ42" s="416" t="str">
        <f>IF($AO$5="","",พต.1!BQ38)</f>
        <v/>
      </c>
      <c r="AR42" s="436" t="str">
        <f>IF($AO$5="","",พต.1!BR38)</f>
        <v/>
      </c>
      <c r="AS42" s="416" t="str">
        <f>IF($AS$5="","",พต.2!BO38)</f>
        <v/>
      </c>
      <c r="AT42" s="416" t="str">
        <f>IF($AS$5="","",พต.2!BP38)</f>
        <v/>
      </c>
      <c r="AU42" s="416" t="str">
        <f>IF($AS$5="","",พต.2!BQ38)</f>
        <v/>
      </c>
      <c r="AV42" s="436" t="str">
        <f>IF($AS$5="","",พต.2!BR38)</f>
        <v/>
      </c>
      <c r="AW42" s="416" t="str">
        <f>IF($AW$5="","",พต.3!BO38)</f>
        <v/>
      </c>
      <c r="AX42" s="416" t="str">
        <f>IF($AW$5="","",พต.3!BP38)</f>
        <v/>
      </c>
      <c r="AY42" s="416" t="str">
        <f>IF($AW$5="","",พต.3!BQ38)</f>
        <v/>
      </c>
      <c r="AZ42" s="436" t="str">
        <f>IF($AW$5="","",พต.3!BR38)</f>
        <v/>
      </c>
      <c r="BA42" s="416" t="str">
        <f>IF($BA$5="","",พต.4!BO38)</f>
        <v/>
      </c>
      <c r="BB42" s="416" t="str">
        <f>IF($BA$5="","",พต.4!BP38)</f>
        <v/>
      </c>
      <c r="BC42" s="416" t="str">
        <f>IF($BA$5="","",พต.4!BQ38)</f>
        <v/>
      </c>
      <c r="BD42" s="436" t="str">
        <f>IF($BA$5="","",พต.4!BR38)</f>
        <v/>
      </c>
      <c r="BE42" s="416" t="str">
        <f>IF($BE$5="","",พต.5!BO38)</f>
        <v/>
      </c>
      <c r="BF42" s="416" t="str">
        <f>IF($BE$5="","",พต.5!BP38)</f>
        <v/>
      </c>
      <c r="BG42" s="416" t="str">
        <f>IF($BE$5="","",พต.5!BQ38)</f>
        <v/>
      </c>
      <c r="BH42" s="436" t="str">
        <f>IF($BE$5="","",พต.5!BR38)</f>
        <v/>
      </c>
      <c r="BI42" s="416"/>
      <c r="BJ42" s="416"/>
      <c r="BK42" s="416"/>
      <c r="BL42" s="416"/>
      <c r="BM42" s="25"/>
      <c r="BN42" s="412"/>
    </row>
    <row r="43" spans="2:66" s="65" customFormat="1" ht="17.100000000000001" customHeight="1">
      <c r="B43" s="412"/>
      <c r="C43" s="25"/>
      <c r="D43" s="415" t="str">
        <f>IF(ข้อมูลนร.2!D39="","",ข้อมูลนร.2!D39)</f>
        <v/>
      </c>
      <c r="E43" s="416" t="str">
        <f>IF($E$5="","",ไทย!BO39)</f>
        <v/>
      </c>
      <c r="F43" s="416" t="str">
        <f>IF($E$5="","",ไทย!BP39)</f>
        <v/>
      </c>
      <c r="G43" s="416" t="str">
        <f>IF($E$5="","",ไทย!BQ39)</f>
        <v/>
      </c>
      <c r="H43" s="436" t="str">
        <f>IF($E$5="","",ไทย!BR39)</f>
        <v/>
      </c>
      <c r="I43" s="416" t="str">
        <f>IF($I$5="","",คณิต!BO39)</f>
        <v/>
      </c>
      <c r="J43" s="416" t="str">
        <f>IF($I$5="","",คณิต!BP39)</f>
        <v/>
      </c>
      <c r="K43" s="416" t="str">
        <f>IF($I$5="","",คณิต!BQ39)</f>
        <v/>
      </c>
      <c r="L43" s="436" t="str">
        <f>IF($I$5="","",คณิต!BR39)</f>
        <v/>
      </c>
      <c r="M43" s="416" t="str">
        <f>IF($M$5="","",วิทย์!BO39)</f>
        <v/>
      </c>
      <c r="N43" s="416" t="str">
        <f>IF($M$5="","",วิทย์!BP39)</f>
        <v/>
      </c>
      <c r="O43" s="416" t="str">
        <f>IF($M$5="","",วิทย์!BQ39)</f>
        <v/>
      </c>
      <c r="P43" s="436" t="str">
        <f>IF($M$5="","",วิทย์!BR39)</f>
        <v/>
      </c>
      <c r="Q43" s="416" t="str">
        <f>IF($Q$5="","",สังคม!BO39)</f>
        <v/>
      </c>
      <c r="R43" s="416" t="str">
        <f>IF($Q$5="","",สังคม!BP39)</f>
        <v/>
      </c>
      <c r="S43" s="416" t="str">
        <f>IF($Q$5="","",สังคม!BQ39)</f>
        <v/>
      </c>
      <c r="T43" s="436" t="str">
        <f>IF($Q$5="","",สังคม!BR39)</f>
        <v/>
      </c>
      <c r="U43" s="416" t="str">
        <f>IF($U$5="","",ประวัติ!BO39)</f>
        <v/>
      </c>
      <c r="V43" s="416" t="str">
        <f>IF($U$5="","",ประวัติ!BP39)</f>
        <v/>
      </c>
      <c r="W43" s="416" t="str">
        <f>IF($U$5="","",ประวัติ!BQ39)</f>
        <v/>
      </c>
      <c r="X43" s="436" t="str">
        <f>IF($U$5="","",ประวัติ!BR39)</f>
        <v/>
      </c>
      <c r="Y43" s="416" t="str">
        <f>IF($Y$5="","",สุขศึกษา!BO39)</f>
        <v/>
      </c>
      <c r="Z43" s="416" t="str">
        <f>IF($Y$5="","",สุขศึกษา!BP39)</f>
        <v/>
      </c>
      <c r="AA43" s="416" t="str">
        <f>IF($Y$5="","",สุขศึกษา!BQ39)</f>
        <v/>
      </c>
      <c r="AB43" s="436" t="str">
        <f>IF($Y$5="","",สุขศึกษา!BR39)</f>
        <v/>
      </c>
      <c r="AC43" s="416" t="str">
        <f>IF($AC$5="","",ศิลปะ!BO39)</f>
        <v/>
      </c>
      <c r="AD43" s="416" t="str">
        <f>IF($AC$5="","",ศิลปะ!BP39)</f>
        <v/>
      </c>
      <c r="AE43" s="416" t="str">
        <f>IF($AC$5="","",ศิลปะ!BQ39)</f>
        <v/>
      </c>
      <c r="AF43" s="436" t="str">
        <f>IF($AC$5="","",ศิลปะ!BR39)</f>
        <v/>
      </c>
      <c r="AG43" s="416" t="str">
        <f>IF($AG$5="","",การงาน!BO39)</f>
        <v/>
      </c>
      <c r="AH43" s="416" t="str">
        <f>IF($AG$5="","",การงาน!BP39)</f>
        <v/>
      </c>
      <c r="AI43" s="416" t="str">
        <f>IF($AG$5="","",การงาน!BQ39)</f>
        <v/>
      </c>
      <c r="AJ43" s="436" t="str">
        <f>IF($AG$5="","",การงาน!BR39)</f>
        <v/>
      </c>
      <c r="AK43" s="416" t="str">
        <f>IF($AK$5="","",Eพฐ!BO39)</f>
        <v/>
      </c>
      <c r="AL43" s="416" t="str">
        <f>IF($AK$5="","",Eพฐ!BP39)</f>
        <v/>
      </c>
      <c r="AM43" s="416" t="str">
        <f>IF($AK$5="","",Eพฐ!BQ39)</f>
        <v/>
      </c>
      <c r="AN43" s="436" t="str">
        <f>IF($AK$5="","",Eพฐ!BR39)</f>
        <v/>
      </c>
      <c r="AO43" s="416" t="str">
        <f>IF($AO$5="","",พต.1!BO39)</f>
        <v/>
      </c>
      <c r="AP43" s="416" t="str">
        <f>IF($AO$5="","",พต.1!BP39)</f>
        <v/>
      </c>
      <c r="AQ43" s="416" t="str">
        <f>IF($AO$5="","",พต.1!BQ39)</f>
        <v/>
      </c>
      <c r="AR43" s="436" t="str">
        <f>IF($AO$5="","",พต.1!BR39)</f>
        <v/>
      </c>
      <c r="AS43" s="416" t="str">
        <f>IF($AS$5="","",พต.2!BO39)</f>
        <v/>
      </c>
      <c r="AT43" s="416" t="str">
        <f>IF($AS$5="","",พต.2!BP39)</f>
        <v/>
      </c>
      <c r="AU43" s="416" t="str">
        <f>IF($AS$5="","",พต.2!BQ39)</f>
        <v/>
      </c>
      <c r="AV43" s="436" t="str">
        <f>IF($AS$5="","",พต.2!BR39)</f>
        <v/>
      </c>
      <c r="AW43" s="416" t="str">
        <f>IF($AW$5="","",พต.3!BO39)</f>
        <v/>
      </c>
      <c r="AX43" s="416" t="str">
        <f>IF($AW$5="","",พต.3!BP39)</f>
        <v/>
      </c>
      <c r="AY43" s="416" t="str">
        <f>IF($AW$5="","",พต.3!BQ39)</f>
        <v/>
      </c>
      <c r="AZ43" s="436" t="str">
        <f>IF($AW$5="","",พต.3!BR39)</f>
        <v/>
      </c>
      <c r="BA43" s="416" t="str">
        <f>IF($BA$5="","",พต.4!BO39)</f>
        <v/>
      </c>
      <c r="BB43" s="416" t="str">
        <f>IF($BA$5="","",พต.4!BP39)</f>
        <v/>
      </c>
      <c r="BC43" s="416" t="str">
        <f>IF($BA$5="","",พต.4!BQ39)</f>
        <v/>
      </c>
      <c r="BD43" s="436" t="str">
        <f>IF($BA$5="","",พต.4!BR39)</f>
        <v/>
      </c>
      <c r="BE43" s="416" t="str">
        <f>IF($BE$5="","",พต.5!BO39)</f>
        <v/>
      </c>
      <c r="BF43" s="416" t="str">
        <f>IF($BE$5="","",พต.5!BP39)</f>
        <v/>
      </c>
      <c r="BG43" s="416" t="str">
        <f>IF($BE$5="","",พต.5!BQ39)</f>
        <v/>
      </c>
      <c r="BH43" s="436" t="str">
        <f>IF($BE$5="","",พต.5!BR39)</f>
        <v/>
      </c>
      <c r="BI43" s="416"/>
      <c r="BJ43" s="416"/>
      <c r="BK43" s="416"/>
      <c r="BL43" s="416"/>
      <c r="BM43" s="25"/>
      <c r="BN43" s="412"/>
    </row>
    <row r="44" spans="2:66" s="65" customFormat="1" ht="17.100000000000001" customHeight="1">
      <c r="B44" s="412"/>
      <c r="C44" s="25"/>
      <c r="D44" s="415" t="str">
        <f>IF(ข้อมูลนร.2!D40="","",ข้อมูลนร.2!D40)</f>
        <v/>
      </c>
      <c r="E44" s="416" t="str">
        <f>IF($E$5="","",ไทย!BO40)</f>
        <v/>
      </c>
      <c r="F44" s="416" t="str">
        <f>IF($E$5="","",ไทย!BP40)</f>
        <v/>
      </c>
      <c r="G44" s="416" t="str">
        <f>IF($E$5="","",ไทย!BQ40)</f>
        <v/>
      </c>
      <c r="H44" s="436" t="str">
        <f>IF($E$5="","",ไทย!BR40)</f>
        <v/>
      </c>
      <c r="I44" s="416" t="str">
        <f>IF($I$5="","",คณิต!BO40)</f>
        <v/>
      </c>
      <c r="J44" s="416" t="str">
        <f>IF($I$5="","",คณิต!BP40)</f>
        <v/>
      </c>
      <c r="K44" s="416" t="str">
        <f>IF($I$5="","",คณิต!BQ40)</f>
        <v/>
      </c>
      <c r="L44" s="436" t="str">
        <f>IF($I$5="","",คณิต!BR40)</f>
        <v/>
      </c>
      <c r="M44" s="416" t="str">
        <f>IF($M$5="","",วิทย์!BO40)</f>
        <v/>
      </c>
      <c r="N44" s="416" t="str">
        <f>IF($M$5="","",วิทย์!BP40)</f>
        <v/>
      </c>
      <c r="O44" s="416" t="str">
        <f>IF($M$5="","",วิทย์!BQ40)</f>
        <v/>
      </c>
      <c r="P44" s="436" t="str">
        <f>IF($M$5="","",วิทย์!BR40)</f>
        <v/>
      </c>
      <c r="Q44" s="416" t="str">
        <f>IF($Q$5="","",สังคม!BO40)</f>
        <v/>
      </c>
      <c r="R44" s="416" t="str">
        <f>IF($Q$5="","",สังคม!BP40)</f>
        <v/>
      </c>
      <c r="S44" s="416" t="str">
        <f>IF($Q$5="","",สังคม!BQ40)</f>
        <v/>
      </c>
      <c r="T44" s="436" t="str">
        <f>IF($Q$5="","",สังคม!BR40)</f>
        <v/>
      </c>
      <c r="U44" s="416" t="str">
        <f>IF($U$5="","",ประวัติ!BO40)</f>
        <v/>
      </c>
      <c r="V44" s="416" t="str">
        <f>IF($U$5="","",ประวัติ!BP40)</f>
        <v/>
      </c>
      <c r="W44" s="416" t="str">
        <f>IF($U$5="","",ประวัติ!BQ40)</f>
        <v/>
      </c>
      <c r="X44" s="436" t="str">
        <f>IF($U$5="","",ประวัติ!BR40)</f>
        <v/>
      </c>
      <c r="Y44" s="416" t="str">
        <f>IF($Y$5="","",สุขศึกษา!BO40)</f>
        <v/>
      </c>
      <c r="Z44" s="416" t="str">
        <f>IF($Y$5="","",สุขศึกษา!BP40)</f>
        <v/>
      </c>
      <c r="AA44" s="416" t="str">
        <f>IF($Y$5="","",สุขศึกษา!BQ40)</f>
        <v/>
      </c>
      <c r="AB44" s="436" t="str">
        <f>IF($Y$5="","",สุขศึกษา!BR40)</f>
        <v/>
      </c>
      <c r="AC44" s="416" t="str">
        <f>IF($AC$5="","",ศิลปะ!BO40)</f>
        <v/>
      </c>
      <c r="AD44" s="416" t="str">
        <f>IF($AC$5="","",ศิลปะ!BP40)</f>
        <v/>
      </c>
      <c r="AE44" s="416" t="str">
        <f>IF($AC$5="","",ศิลปะ!BQ40)</f>
        <v/>
      </c>
      <c r="AF44" s="436" t="str">
        <f>IF($AC$5="","",ศิลปะ!BR40)</f>
        <v/>
      </c>
      <c r="AG44" s="416" t="str">
        <f>IF($AG$5="","",การงาน!BO40)</f>
        <v/>
      </c>
      <c r="AH44" s="416" t="str">
        <f>IF($AG$5="","",การงาน!BP40)</f>
        <v/>
      </c>
      <c r="AI44" s="416" t="str">
        <f>IF($AG$5="","",การงาน!BQ40)</f>
        <v/>
      </c>
      <c r="AJ44" s="436" t="str">
        <f>IF($AG$5="","",การงาน!BR40)</f>
        <v/>
      </c>
      <c r="AK44" s="416" t="str">
        <f>IF($AK$5="","",Eพฐ!BO40)</f>
        <v/>
      </c>
      <c r="AL44" s="416" t="str">
        <f>IF($AK$5="","",Eพฐ!BP40)</f>
        <v/>
      </c>
      <c r="AM44" s="416" t="str">
        <f>IF($AK$5="","",Eพฐ!BQ40)</f>
        <v/>
      </c>
      <c r="AN44" s="436" t="str">
        <f>IF($AK$5="","",Eพฐ!BR40)</f>
        <v/>
      </c>
      <c r="AO44" s="416" t="str">
        <f>IF($AO$5="","",พต.1!BO40)</f>
        <v/>
      </c>
      <c r="AP44" s="416" t="str">
        <f>IF($AO$5="","",พต.1!BP40)</f>
        <v/>
      </c>
      <c r="AQ44" s="416" t="str">
        <f>IF($AO$5="","",พต.1!BQ40)</f>
        <v/>
      </c>
      <c r="AR44" s="436" t="str">
        <f>IF($AO$5="","",พต.1!BR40)</f>
        <v/>
      </c>
      <c r="AS44" s="416" t="str">
        <f>IF($AS$5="","",พต.2!BO40)</f>
        <v/>
      </c>
      <c r="AT44" s="416" t="str">
        <f>IF($AS$5="","",พต.2!BP40)</f>
        <v/>
      </c>
      <c r="AU44" s="416" t="str">
        <f>IF($AS$5="","",พต.2!BQ40)</f>
        <v/>
      </c>
      <c r="AV44" s="436" t="str">
        <f>IF($AS$5="","",พต.2!BR40)</f>
        <v/>
      </c>
      <c r="AW44" s="416" t="str">
        <f>IF($AW$5="","",พต.3!BO40)</f>
        <v/>
      </c>
      <c r="AX44" s="416" t="str">
        <f>IF($AW$5="","",พต.3!BP40)</f>
        <v/>
      </c>
      <c r="AY44" s="416" t="str">
        <f>IF($AW$5="","",พต.3!BQ40)</f>
        <v/>
      </c>
      <c r="AZ44" s="436" t="str">
        <f>IF($AW$5="","",พต.3!BR40)</f>
        <v/>
      </c>
      <c r="BA44" s="416" t="str">
        <f>IF($BA$5="","",พต.4!BO40)</f>
        <v/>
      </c>
      <c r="BB44" s="416" t="str">
        <f>IF($BA$5="","",พต.4!BP40)</f>
        <v/>
      </c>
      <c r="BC44" s="416" t="str">
        <f>IF($BA$5="","",พต.4!BQ40)</f>
        <v/>
      </c>
      <c r="BD44" s="436" t="str">
        <f>IF($BA$5="","",พต.4!BR40)</f>
        <v/>
      </c>
      <c r="BE44" s="416" t="str">
        <f>IF($BE$5="","",พต.5!BO40)</f>
        <v/>
      </c>
      <c r="BF44" s="416" t="str">
        <f>IF($BE$5="","",พต.5!BP40)</f>
        <v/>
      </c>
      <c r="BG44" s="416" t="str">
        <f>IF($BE$5="","",พต.5!BQ40)</f>
        <v/>
      </c>
      <c r="BH44" s="436" t="str">
        <f>IF($BE$5="","",พต.5!BR40)</f>
        <v/>
      </c>
      <c r="BI44" s="416"/>
      <c r="BJ44" s="416"/>
      <c r="BK44" s="416"/>
      <c r="BL44" s="416"/>
      <c r="BM44" s="25"/>
      <c r="BN44" s="412"/>
    </row>
    <row r="45" spans="2:66" s="65" customFormat="1" ht="17.100000000000001" customHeight="1">
      <c r="B45" s="412"/>
      <c r="C45" s="25"/>
      <c r="D45" s="410" t="str">
        <f>IF(ข้อมูลนร.2!D41="","",ข้อมูลนร.2!D41)</f>
        <v/>
      </c>
      <c r="E45" s="417" t="str">
        <f>IF($E$5="","",ไทย!BO41)</f>
        <v/>
      </c>
      <c r="F45" s="417" t="str">
        <f>IF($E$5="","",ไทย!BP41)</f>
        <v/>
      </c>
      <c r="G45" s="417" t="str">
        <f>IF($E$5="","",ไทย!BQ41)</f>
        <v/>
      </c>
      <c r="H45" s="437" t="str">
        <f>IF($E$5="","",ไทย!BR41)</f>
        <v/>
      </c>
      <c r="I45" s="417" t="str">
        <f>IF($I$5="","",คณิต!BO41)</f>
        <v/>
      </c>
      <c r="J45" s="417" t="str">
        <f>IF($I$5="","",คณิต!BP41)</f>
        <v/>
      </c>
      <c r="K45" s="417" t="str">
        <f>IF($I$5="","",คณิต!BQ41)</f>
        <v/>
      </c>
      <c r="L45" s="437" t="str">
        <f>IF($I$5="","",คณิต!BR41)</f>
        <v/>
      </c>
      <c r="M45" s="417" t="str">
        <f>IF($M$5="","",วิทย์!BO41)</f>
        <v/>
      </c>
      <c r="N45" s="417" t="str">
        <f>IF($M$5="","",วิทย์!BP41)</f>
        <v/>
      </c>
      <c r="O45" s="417" t="str">
        <f>IF($M$5="","",วิทย์!BQ41)</f>
        <v/>
      </c>
      <c r="P45" s="437" t="str">
        <f>IF($M$5="","",วิทย์!BR41)</f>
        <v/>
      </c>
      <c r="Q45" s="417" t="str">
        <f>IF($Q$5="","",สังคม!BO41)</f>
        <v/>
      </c>
      <c r="R45" s="417" t="str">
        <f>IF($Q$5="","",สังคม!BP41)</f>
        <v/>
      </c>
      <c r="S45" s="417" t="str">
        <f>IF($Q$5="","",สังคม!BQ41)</f>
        <v/>
      </c>
      <c r="T45" s="437" t="str">
        <f>IF($Q$5="","",สังคม!BR41)</f>
        <v/>
      </c>
      <c r="U45" s="417" t="str">
        <f>IF($U$5="","",ประวัติ!BO41)</f>
        <v/>
      </c>
      <c r="V45" s="417" t="str">
        <f>IF($U$5="","",ประวัติ!BP41)</f>
        <v/>
      </c>
      <c r="W45" s="417" t="str">
        <f>IF($U$5="","",ประวัติ!BQ41)</f>
        <v/>
      </c>
      <c r="X45" s="438" t="str">
        <f>IF($U$5="","",ประวัติ!BR41)</f>
        <v/>
      </c>
      <c r="Y45" s="417" t="str">
        <f>IF($Y$5="","",สุขศึกษา!BO41)</f>
        <v/>
      </c>
      <c r="Z45" s="417" t="str">
        <f>IF($Y$5="","",สุขศึกษา!BP41)</f>
        <v/>
      </c>
      <c r="AA45" s="417" t="str">
        <f>IF($Y$5="","",สุขศึกษา!BQ41)</f>
        <v/>
      </c>
      <c r="AB45" s="437" t="str">
        <f>IF($Y$5="","",สุขศึกษา!BR41)</f>
        <v/>
      </c>
      <c r="AC45" s="417" t="str">
        <f>IF($AC$5="","",ศิลปะ!BO41)</f>
        <v/>
      </c>
      <c r="AD45" s="417" t="str">
        <f>IF($AC$5="","",ศิลปะ!BP41)</f>
        <v/>
      </c>
      <c r="AE45" s="417" t="str">
        <f>IF($AC$5="","",ศิลปะ!BQ41)</f>
        <v/>
      </c>
      <c r="AF45" s="437" t="str">
        <f>IF($AC$5="","",ศิลปะ!BR41)</f>
        <v/>
      </c>
      <c r="AG45" s="417" t="str">
        <f>IF($AG$5="","",การงาน!BO41)</f>
        <v/>
      </c>
      <c r="AH45" s="417" t="str">
        <f>IF($AG$5="","",การงาน!BP41)</f>
        <v/>
      </c>
      <c r="AI45" s="417" t="str">
        <f>IF($AG$5="","",การงาน!BQ41)</f>
        <v/>
      </c>
      <c r="AJ45" s="437" t="str">
        <f>IF($AG$5="","",การงาน!BR41)</f>
        <v/>
      </c>
      <c r="AK45" s="417" t="str">
        <f>IF($AK$5="","",Eพฐ!BO41)</f>
        <v/>
      </c>
      <c r="AL45" s="417" t="str">
        <f>IF($AK$5="","",Eพฐ!BP41)</f>
        <v/>
      </c>
      <c r="AM45" s="417" t="str">
        <f>IF($AK$5="","",Eพฐ!BQ41)</f>
        <v/>
      </c>
      <c r="AN45" s="437" t="str">
        <f>IF($AK$5="","",Eพฐ!BR41)</f>
        <v/>
      </c>
      <c r="AO45" s="417" t="str">
        <f>IF($AO$5="","",พต.1!BO41)</f>
        <v/>
      </c>
      <c r="AP45" s="417" t="str">
        <f>IF($AO$5="","",พต.1!BP41)</f>
        <v/>
      </c>
      <c r="AQ45" s="417" t="str">
        <f>IF($AO$5="","",พต.1!BQ41)</f>
        <v/>
      </c>
      <c r="AR45" s="437" t="str">
        <f>IF($AO$5="","",พต.1!BR41)</f>
        <v/>
      </c>
      <c r="AS45" s="417" t="str">
        <f>IF($AS$5="","",พต.2!BO41)</f>
        <v/>
      </c>
      <c r="AT45" s="417" t="str">
        <f>IF($AS$5="","",พต.2!BP41)</f>
        <v/>
      </c>
      <c r="AU45" s="417" t="str">
        <f>IF($AS$5="","",พต.2!BQ41)</f>
        <v/>
      </c>
      <c r="AV45" s="437" t="str">
        <f>IF($AS$5="","",พต.2!BR41)</f>
        <v/>
      </c>
      <c r="AW45" s="417" t="str">
        <f>IF($AW$5="","",พต.3!BO41)</f>
        <v/>
      </c>
      <c r="AX45" s="417" t="str">
        <f>IF($AW$5="","",พต.3!BP41)</f>
        <v/>
      </c>
      <c r="AY45" s="417" t="str">
        <f>IF($AW$5="","",พต.3!BQ41)</f>
        <v/>
      </c>
      <c r="AZ45" s="437" t="str">
        <f>IF($AW$5="","",พต.3!BR41)</f>
        <v/>
      </c>
      <c r="BA45" s="417" t="str">
        <f>IF($BA$5="","",พต.4!BO41)</f>
        <v/>
      </c>
      <c r="BB45" s="417" t="str">
        <f>IF($BA$5="","",พต.4!BP41)</f>
        <v/>
      </c>
      <c r="BC45" s="417" t="str">
        <f>IF($BA$5="","",พต.4!BQ41)</f>
        <v/>
      </c>
      <c r="BD45" s="437" t="str">
        <f>IF($BA$5="","",พต.4!BR41)</f>
        <v/>
      </c>
      <c r="BE45" s="417" t="str">
        <f>IF($BE$5="","",พต.5!BO41)</f>
        <v/>
      </c>
      <c r="BF45" s="417" t="str">
        <f>IF($BE$5="","",พต.5!BP41)</f>
        <v/>
      </c>
      <c r="BG45" s="417" t="str">
        <f>IF($BE$5="","",พต.5!BQ41)</f>
        <v/>
      </c>
      <c r="BH45" s="437" t="str">
        <f>IF($BE$5="","",พต.5!BR41)</f>
        <v/>
      </c>
      <c r="BI45" s="417"/>
      <c r="BJ45" s="417"/>
      <c r="BK45" s="417"/>
      <c r="BL45" s="417"/>
      <c r="BM45" s="25"/>
      <c r="BN45" s="412"/>
    </row>
    <row r="46" spans="2:66">
      <c r="B46" s="14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4"/>
    </row>
    <row r="47" spans="2:66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</sheetData>
  <sheetProtection algorithmName="SHA-512" hashValue="0LqVaORAoWStl5J0DCkd6fhEPVtOUezl24JvGOeTy9s1IXiRZ+ch5tfec81Ao4fqw5sSuF+nGWacY2SmsW8vKw==" saltValue="ChKJssRG9PCZ5M7gXd+mIA==" spinCount="100000" sheet="1" objects="1" scenarios="1"/>
  <mergeCells count="49">
    <mergeCell ref="BL7:BL10"/>
    <mergeCell ref="AN7:AN10"/>
    <mergeCell ref="AR7:AR10"/>
    <mergeCell ref="AV7:AV10"/>
    <mergeCell ref="AZ7:AZ10"/>
    <mergeCell ref="BD7:BD10"/>
    <mergeCell ref="BH7:BH10"/>
    <mergeCell ref="BE6:BH6"/>
    <mergeCell ref="BI6:BL6"/>
    <mergeCell ref="H7:H10"/>
    <mergeCell ref="L7:L10"/>
    <mergeCell ref="P7:P10"/>
    <mergeCell ref="T7:T10"/>
    <mergeCell ref="X7:X10"/>
    <mergeCell ref="AB7:AB10"/>
    <mergeCell ref="AF7:AF10"/>
    <mergeCell ref="AJ7:AJ10"/>
    <mergeCell ref="AG6:AJ6"/>
    <mergeCell ref="AK6:AN6"/>
    <mergeCell ref="AO6:AR6"/>
    <mergeCell ref="AS6:AV6"/>
    <mergeCell ref="AW6:AZ6"/>
    <mergeCell ref="BA6:BD6"/>
    <mergeCell ref="AG5:AJ5"/>
    <mergeCell ref="AK5:AN5"/>
    <mergeCell ref="AO5:AR5"/>
    <mergeCell ref="AS5:AV5"/>
    <mergeCell ref="AW5:AZ5"/>
    <mergeCell ref="Q6:T6"/>
    <mergeCell ref="U6:X6"/>
    <mergeCell ref="Y6:AB6"/>
    <mergeCell ref="AC6:AF6"/>
    <mergeCell ref="AC5:AF5"/>
    <mergeCell ref="E3:W3"/>
    <mergeCell ref="Y3:AQ3"/>
    <mergeCell ref="AS3:BK3"/>
    <mergeCell ref="D5:D10"/>
    <mergeCell ref="E5:H5"/>
    <mergeCell ref="I5:L5"/>
    <mergeCell ref="M5:P5"/>
    <mergeCell ref="Q5:T5"/>
    <mergeCell ref="U5:X5"/>
    <mergeCell ref="Y5:AB5"/>
    <mergeCell ref="BA5:BD5"/>
    <mergeCell ref="BE5:BH5"/>
    <mergeCell ref="BI5:BL5"/>
    <mergeCell ref="E6:H6"/>
    <mergeCell ref="I6:L6"/>
    <mergeCell ref="M6:P6"/>
  </mergeCells>
  <pageMargins left="0.39370078740157483" right="0.11811023622047245" top="0.47244094488188981" bottom="0.15748031496062992" header="0.11811023622047245" footer="0.11811023622047245"/>
  <pageSetup paperSize="9" pageOrder="overThenDown"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BN47"/>
  <sheetViews>
    <sheetView showGridLines="0" showRowColHeaders="0" workbookViewId="0"/>
  </sheetViews>
  <sheetFormatPr defaultRowHeight="21"/>
  <cols>
    <col min="1" max="1" width="21.75" style="18" customWidth="1"/>
    <col min="2" max="3" width="3.125" style="18" customWidth="1"/>
    <col min="4" max="64" width="4.375" style="18" customWidth="1"/>
    <col min="65" max="66" width="3.875" style="18" customWidth="1"/>
    <col min="67" max="16384" width="9" style="18"/>
  </cols>
  <sheetData>
    <row r="1" spans="2:66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</row>
    <row r="2" spans="2:66">
      <c r="B2" s="14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4"/>
    </row>
    <row r="3" spans="2:66">
      <c r="B3" s="14"/>
      <c r="C3" s="13"/>
      <c r="D3" s="398"/>
      <c r="E3" s="751" t="s">
        <v>351</v>
      </c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T3" s="751"/>
      <c r="U3" s="751"/>
      <c r="V3" s="751"/>
      <c r="W3" s="751"/>
      <c r="X3" s="427"/>
      <c r="Y3" s="751" t="str">
        <f>IF(E3="","",E3)</f>
        <v>สรุปผลการประเมินกลุ่มสาระการเรียนรู้ปลายปี</v>
      </c>
      <c r="Z3" s="751"/>
      <c r="AA3" s="751"/>
      <c r="AB3" s="751"/>
      <c r="AC3" s="751"/>
      <c r="AD3" s="751"/>
      <c r="AE3" s="751"/>
      <c r="AF3" s="751"/>
      <c r="AG3" s="751"/>
      <c r="AH3" s="751"/>
      <c r="AI3" s="751"/>
      <c r="AJ3" s="751"/>
      <c r="AK3" s="751"/>
      <c r="AL3" s="751"/>
      <c r="AM3" s="751"/>
      <c r="AN3" s="751"/>
      <c r="AO3" s="751"/>
      <c r="AP3" s="751"/>
      <c r="AQ3" s="751"/>
      <c r="AR3" s="427"/>
      <c r="AS3" s="751" t="str">
        <f>IF(E3="","",E3)</f>
        <v>สรุปผลการประเมินกลุ่มสาระการเรียนรู้ปลายปี</v>
      </c>
      <c r="AT3" s="751"/>
      <c r="AU3" s="751"/>
      <c r="AV3" s="751"/>
      <c r="AW3" s="751"/>
      <c r="AX3" s="751"/>
      <c r="AY3" s="751"/>
      <c r="AZ3" s="751"/>
      <c r="BA3" s="751"/>
      <c r="BB3" s="751"/>
      <c r="BC3" s="751"/>
      <c r="BD3" s="751"/>
      <c r="BE3" s="751"/>
      <c r="BF3" s="751"/>
      <c r="BG3" s="751"/>
      <c r="BH3" s="751"/>
      <c r="BI3" s="751"/>
      <c r="BJ3" s="751"/>
      <c r="BK3" s="751"/>
      <c r="BL3" s="427"/>
      <c r="BM3" s="13"/>
      <c r="BN3" s="14"/>
    </row>
    <row r="4" spans="2:66" ht="4.5" customHeight="1">
      <c r="B4" s="14"/>
      <c r="C4" s="13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427"/>
      <c r="AO4" s="427"/>
      <c r="AP4" s="427"/>
      <c r="AQ4" s="427"/>
      <c r="AR4" s="427"/>
      <c r="AS4" s="427"/>
      <c r="AT4" s="427"/>
      <c r="AU4" s="427"/>
      <c r="AV4" s="427"/>
      <c r="AW4" s="427"/>
      <c r="AX4" s="427"/>
      <c r="AY4" s="427"/>
      <c r="AZ4" s="427"/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13"/>
      <c r="BN4" s="14"/>
    </row>
    <row r="5" spans="2:66" s="401" customFormat="1" ht="39.950000000000003" customHeight="1">
      <c r="B5" s="399"/>
      <c r="C5" s="400"/>
      <c r="D5" s="752" t="s">
        <v>32</v>
      </c>
      <c r="E5" s="753" t="str">
        <f>IF(กำหนดรายวิชา!F7="","",กำหนดรายวิชา!F7)</f>
        <v>ภาษาไทย</v>
      </c>
      <c r="F5" s="754"/>
      <c r="G5" s="754"/>
      <c r="H5" s="755"/>
      <c r="I5" s="753" t="str">
        <f>IF(กำหนดรายวิชา!F8="","",กำหนดรายวิชา!F8)</f>
        <v>คณิตศาสตร์</v>
      </c>
      <c r="J5" s="754"/>
      <c r="K5" s="754"/>
      <c r="L5" s="755"/>
      <c r="M5" s="756" t="str">
        <f>IF(กำหนดรายวิชา!F9="","",กำหนดรายวิชา!F9)</f>
        <v>วิทยาศาสตร์และเทคโนโลยี</v>
      </c>
      <c r="N5" s="757"/>
      <c r="O5" s="757"/>
      <c r="P5" s="758"/>
      <c r="Q5" s="756" t="str">
        <f>IF(กำหนดรายวิชา!F10="","",กำหนดรายวิชา!F10)</f>
        <v>สังคมศึกษา ศาสนาและวัฒนธรรม</v>
      </c>
      <c r="R5" s="757"/>
      <c r="S5" s="757"/>
      <c r="T5" s="758"/>
      <c r="U5" s="756" t="str">
        <f>IF(กำหนดรายวิชา!F11="","",กำหนดรายวิชา!F11)</f>
        <v>ประวัติศาสตร์</v>
      </c>
      <c r="V5" s="757"/>
      <c r="W5" s="757"/>
      <c r="X5" s="758"/>
      <c r="Y5" s="756" t="str">
        <f>IF(กำหนดรายวิชา!F12="","",กำหนดรายวิชา!F12)</f>
        <v>สุขศึกษาและพลศึกษา</v>
      </c>
      <c r="Z5" s="757"/>
      <c r="AA5" s="757"/>
      <c r="AB5" s="758"/>
      <c r="AC5" s="753" t="str">
        <f>IF(กำหนดรายวิชา!F13="","",กำหนดรายวิชา!F13)</f>
        <v>ศิลปะ</v>
      </c>
      <c r="AD5" s="754"/>
      <c r="AE5" s="754"/>
      <c r="AF5" s="755"/>
      <c r="AG5" s="753" t="str">
        <f>IF(กำหนดรายวิชา!F14="","",กำหนดรายวิชา!F14)</f>
        <v>การงานอาชีพ</v>
      </c>
      <c r="AH5" s="754"/>
      <c r="AI5" s="754"/>
      <c r="AJ5" s="755"/>
      <c r="AK5" s="756" t="str">
        <f>IF(กำหนดรายวิชา!F15="","",กำหนดรายวิชา!F15)</f>
        <v>ภาษาอังกฤษพื้นฐาน</v>
      </c>
      <c r="AL5" s="757"/>
      <c r="AM5" s="757"/>
      <c r="AN5" s="758"/>
      <c r="AO5" s="756" t="str">
        <f>IF(กำหนดรายวิชา!F16="","",กำหนดรายวิชา!F16)</f>
        <v>คอมพิวเตอร์ในชีวิตประจำวัน</v>
      </c>
      <c r="AP5" s="757"/>
      <c r="AQ5" s="757"/>
      <c r="AR5" s="758"/>
      <c r="AS5" s="756" t="str">
        <f>IF(กำหนดรายวิชา!F17="","",กำหนดรายวิชา!F17)</f>
        <v>ภาษาอังกฤษเพื่อการสื่อสาร</v>
      </c>
      <c r="AT5" s="757"/>
      <c r="AU5" s="757"/>
      <c r="AV5" s="758"/>
      <c r="AW5" s="756">
        <f>IF(กำหนดรายวิชา!F18="","",กำหนดรายวิชา!F18)</f>
        <v>11</v>
      </c>
      <c r="AX5" s="760"/>
      <c r="AY5" s="760"/>
      <c r="AZ5" s="761"/>
      <c r="BA5" s="759">
        <f>IF(กำหนดรายวิชา!F19="","",กำหนดรายวิชา!F19)</f>
        <v>22</v>
      </c>
      <c r="BB5" s="760"/>
      <c r="BC5" s="760"/>
      <c r="BD5" s="761"/>
      <c r="BE5" s="759">
        <f>IF(กำหนดรายวิชา!F20="","",กำหนดรายวิชา!F20)</f>
        <v>33333</v>
      </c>
      <c r="BF5" s="760"/>
      <c r="BG5" s="760"/>
      <c r="BH5" s="761"/>
      <c r="BI5" s="762"/>
      <c r="BJ5" s="762"/>
      <c r="BK5" s="762"/>
      <c r="BL5" s="762"/>
      <c r="BM5" s="400"/>
      <c r="BN5" s="399"/>
    </row>
    <row r="6" spans="2:66" s="79" customFormat="1" ht="18.75" customHeight="1">
      <c r="B6" s="402"/>
      <c r="C6" s="87"/>
      <c r="D6" s="752"/>
      <c r="E6" s="763" t="str">
        <f>IF(กำหนดรายวิชา!E7="","","รหัสวิชา"&amp;" "&amp;กำหนดรายวิชา!E7)</f>
        <v>รหัสวิชา ท12101</v>
      </c>
      <c r="F6" s="764"/>
      <c r="G6" s="764"/>
      <c r="H6" s="765"/>
      <c r="I6" s="763" t="str">
        <f>IF(กำหนดรายวิชา!E8="","","รหัสวิชา"&amp;" "&amp;กำหนดรายวิชา!E8)</f>
        <v>รหัสวิชา ค12101</v>
      </c>
      <c r="J6" s="764"/>
      <c r="K6" s="764"/>
      <c r="L6" s="765"/>
      <c r="M6" s="763" t="str">
        <f>IF(กำหนดรายวิชา!E9="","","รหัสวิชา"&amp;" "&amp;กำหนดรายวิชา!E9)</f>
        <v>รหัสวิชา ว12101</v>
      </c>
      <c r="N6" s="764"/>
      <c r="O6" s="764"/>
      <c r="P6" s="765"/>
      <c r="Q6" s="763" t="str">
        <f>IF(กำหนดรายวิชา!E10="","","รหัสวิชา"&amp;" "&amp;กำหนดรายวิชา!E10)</f>
        <v>รหัสวิชา ส12101</v>
      </c>
      <c r="R6" s="764"/>
      <c r="S6" s="764"/>
      <c r="T6" s="765"/>
      <c r="U6" s="763" t="str">
        <f>IF(กำหนดรายวิชา!E11="","","รหัสวิชา"&amp;" "&amp;กำหนดรายวิชา!E11)</f>
        <v>รหัสวิชา ส12102</v>
      </c>
      <c r="V6" s="764"/>
      <c r="W6" s="764"/>
      <c r="X6" s="765"/>
      <c r="Y6" s="763" t="str">
        <f>IF(กำหนดรายวิชา!E12="","","รหัสวิชา"&amp;" "&amp;กำหนดรายวิชา!E12)</f>
        <v>รหัสวิชา พ12101</v>
      </c>
      <c r="Z6" s="764"/>
      <c r="AA6" s="764"/>
      <c r="AB6" s="765"/>
      <c r="AC6" s="763" t="str">
        <f>IF(กำหนดรายวิชา!E13="","","รหัสวิชา"&amp;" "&amp;กำหนดรายวิชา!E13)</f>
        <v>รหัสวิชา ศ12101</v>
      </c>
      <c r="AD6" s="764"/>
      <c r="AE6" s="764"/>
      <c r="AF6" s="765"/>
      <c r="AG6" s="763" t="str">
        <f>IF(กำหนดรายวิชา!E14="","","รหัสวิชา"&amp;" "&amp;กำหนดรายวิชา!E14)</f>
        <v>รหัสวิชา ง12101</v>
      </c>
      <c r="AH6" s="764"/>
      <c r="AI6" s="764"/>
      <c r="AJ6" s="765"/>
      <c r="AK6" s="763" t="str">
        <f>IF(กำหนดรายวิชา!E15="","","รหัสวิชา"&amp;" "&amp;กำหนดรายวิชา!E15)</f>
        <v>รหัสวิชา อ12101</v>
      </c>
      <c r="AL6" s="764"/>
      <c r="AM6" s="764"/>
      <c r="AN6" s="765"/>
      <c r="AO6" s="763" t="str">
        <f>IF(กำหนดรายวิชา!E16="","","รหัสวิชา"&amp;" "&amp;กำหนดรายวิชา!E16)</f>
        <v>รหัสวิชา ว12204</v>
      </c>
      <c r="AP6" s="764"/>
      <c r="AQ6" s="764"/>
      <c r="AR6" s="765"/>
      <c r="AS6" s="771" t="str">
        <f>IF(กำหนดรายวิชา!E17="","","รหัสวิชา"&amp;" "&amp;กำหนดรายวิชา!E17)</f>
        <v>รหัสวิชา อ12201</v>
      </c>
      <c r="AT6" s="772"/>
      <c r="AU6" s="772"/>
      <c r="AV6" s="773"/>
      <c r="AW6" s="763" t="str">
        <f>IF(กำหนดรายวิชา!E18="","","รหัสวิชา"&amp;" "&amp;กำหนดรายวิชา!E18)</f>
        <v>รหัสวิชา 11</v>
      </c>
      <c r="AX6" s="754"/>
      <c r="AY6" s="754"/>
      <c r="AZ6" s="755"/>
      <c r="BA6" s="753" t="str">
        <f>IF(กำหนดรายวิชา!E19="","","รหัสวิชา"&amp;" "&amp;กำหนดรายวิชา!E19)</f>
        <v>รหัสวิชา 22</v>
      </c>
      <c r="BB6" s="754"/>
      <c r="BC6" s="754"/>
      <c r="BD6" s="755"/>
      <c r="BE6" s="753" t="str">
        <f>IF(กำหนดรายวิชา!E20="","","รหัสวิชา"&amp;" "&amp;กำหนดรายวิชา!E20)</f>
        <v>รหัสวิชา 33</v>
      </c>
      <c r="BF6" s="754"/>
      <c r="BG6" s="754"/>
      <c r="BH6" s="755"/>
      <c r="BI6" s="652"/>
      <c r="BJ6" s="652"/>
      <c r="BK6" s="652"/>
      <c r="BL6" s="652"/>
      <c r="BM6" s="87"/>
      <c r="BN6" s="402"/>
    </row>
    <row r="7" spans="2:66" ht="30" customHeight="1">
      <c r="B7" s="14"/>
      <c r="C7" s="13"/>
      <c r="D7" s="752"/>
      <c r="E7" s="439" t="s">
        <v>59</v>
      </c>
      <c r="F7" s="439" t="s">
        <v>60</v>
      </c>
      <c r="G7" s="194" t="s">
        <v>353</v>
      </c>
      <c r="H7" s="768" t="s">
        <v>354</v>
      </c>
      <c r="I7" s="439" t="s">
        <v>59</v>
      </c>
      <c r="J7" s="439" t="s">
        <v>60</v>
      </c>
      <c r="K7" s="194" t="s">
        <v>353</v>
      </c>
      <c r="L7" s="768" t="s">
        <v>354</v>
      </c>
      <c r="M7" s="439" t="s">
        <v>59</v>
      </c>
      <c r="N7" s="439" t="s">
        <v>60</v>
      </c>
      <c r="O7" s="194" t="s">
        <v>353</v>
      </c>
      <c r="P7" s="768" t="s">
        <v>354</v>
      </c>
      <c r="Q7" s="439" t="s">
        <v>59</v>
      </c>
      <c r="R7" s="439" t="s">
        <v>60</v>
      </c>
      <c r="S7" s="194" t="s">
        <v>353</v>
      </c>
      <c r="T7" s="768" t="s">
        <v>354</v>
      </c>
      <c r="U7" s="439" t="s">
        <v>59</v>
      </c>
      <c r="V7" s="439" t="s">
        <v>60</v>
      </c>
      <c r="W7" s="194" t="s">
        <v>353</v>
      </c>
      <c r="X7" s="768" t="s">
        <v>354</v>
      </c>
      <c r="Y7" s="439" t="s">
        <v>59</v>
      </c>
      <c r="Z7" s="439" t="s">
        <v>60</v>
      </c>
      <c r="AA7" s="194" t="s">
        <v>353</v>
      </c>
      <c r="AB7" s="768" t="s">
        <v>354</v>
      </c>
      <c r="AC7" s="439" t="s">
        <v>59</v>
      </c>
      <c r="AD7" s="439" t="s">
        <v>60</v>
      </c>
      <c r="AE7" s="194" t="s">
        <v>353</v>
      </c>
      <c r="AF7" s="768" t="s">
        <v>354</v>
      </c>
      <c r="AG7" s="439" t="s">
        <v>59</v>
      </c>
      <c r="AH7" s="439" t="s">
        <v>60</v>
      </c>
      <c r="AI7" s="194" t="s">
        <v>353</v>
      </c>
      <c r="AJ7" s="768" t="s">
        <v>354</v>
      </c>
      <c r="AK7" s="439" t="s">
        <v>59</v>
      </c>
      <c r="AL7" s="439" t="s">
        <v>60</v>
      </c>
      <c r="AM7" s="194" t="s">
        <v>353</v>
      </c>
      <c r="AN7" s="768" t="s">
        <v>354</v>
      </c>
      <c r="AO7" s="439" t="s">
        <v>59</v>
      </c>
      <c r="AP7" s="439" t="s">
        <v>60</v>
      </c>
      <c r="AQ7" s="194" t="s">
        <v>353</v>
      </c>
      <c r="AR7" s="768" t="s">
        <v>354</v>
      </c>
      <c r="AS7" s="439" t="s">
        <v>59</v>
      </c>
      <c r="AT7" s="439" t="s">
        <v>60</v>
      </c>
      <c r="AU7" s="194" t="s">
        <v>353</v>
      </c>
      <c r="AV7" s="768" t="s">
        <v>354</v>
      </c>
      <c r="AW7" s="439" t="s">
        <v>59</v>
      </c>
      <c r="AX7" s="439" t="s">
        <v>60</v>
      </c>
      <c r="AY7" s="194" t="s">
        <v>353</v>
      </c>
      <c r="AZ7" s="768" t="s">
        <v>354</v>
      </c>
      <c r="BA7" s="439" t="s">
        <v>59</v>
      </c>
      <c r="BB7" s="439" t="s">
        <v>60</v>
      </c>
      <c r="BC7" s="194" t="s">
        <v>353</v>
      </c>
      <c r="BD7" s="768" t="s">
        <v>354</v>
      </c>
      <c r="BE7" s="439" t="s">
        <v>59</v>
      </c>
      <c r="BF7" s="439" t="s">
        <v>60</v>
      </c>
      <c r="BG7" s="194" t="s">
        <v>353</v>
      </c>
      <c r="BH7" s="768" t="s">
        <v>354</v>
      </c>
      <c r="BI7" s="439" t="s">
        <v>59</v>
      </c>
      <c r="BJ7" s="439" t="s">
        <v>60</v>
      </c>
      <c r="BK7" s="194" t="s">
        <v>353</v>
      </c>
      <c r="BL7" s="768" t="s">
        <v>354</v>
      </c>
      <c r="BM7" s="13"/>
      <c r="BN7" s="14"/>
    </row>
    <row r="8" spans="2:66" ht="18" customHeight="1">
      <c r="B8" s="14"/>
      <c r="C8" s="13"/>
      <c r="D8" s="752"/>
      <c r="E8" s="405" t="s">
        <v>89</v>
      </c>
      <c r="F8" s="405" t="s">
        <v>89</v>
      </c>
      <c r="G8" s="405" t="s">
        <v>89</v>
      </c>
      <c r="H8" s="769"/>
      <c r="I8" s="405" t="s">
        <v>89</v>
      </c>
      <c r="J8" s="405" t="s">
        <v>89</v>
      </c>
      <c r="K8" s="405" t="s">
        <v>89</v>
      </c>
      <c r="L8" s="769"/>
      <c r="M8" s="405" t="s">
        <v>89</v>
      </c>
      <c r="N8" s="405" t="s">
        <v>89</v>
      </c>
      <c r="O8" s="405" t="s">
        <v>89</v>
      </c>
      <c r="P8" s="769"/>
      <c r="Q8" s="405" t="s">
        <v>89</v>
      </c>
      <c r="R8" s="405" t="s">
        <v>89</v>
      </c>
      <c r="S8" s="405" t="s">
        <v>89</v>
      </c>
      <c r="T8" s="769"/>
      <c r="U8" s="405" t="s">
        <v>89</v>
      </c>
      <c r="V8" s="405" t="s">
        <v>89</v>
      </c>
      <c r="W8" s="405" t="s">
        <v>89</v>
      </c>
      <c r="X8" s="769"/>
      <c r="Y8" s="405" t="s">
        <v>89</v>
      </c>
      <c r="Z8" s="405" t="s">
        <v>89</v>
      </c>
      <c r="AA8" s="405" t="s">
        <v>89</v>
      </c>
      <c r="AB8" s="769"/>
      <c r="AC8" s="405" t="s">
        <v>89</v>
      </c>
      <c r="AD8" s="405" t="s">
        <v>89</v>
      </c>
      <c r="AE8" s="405" t="s">
        <v>89</v>
      </c>
      <c r="AF8" s="769"/>
      <c r="AG8" s="405" t="s">
        <v>89</v>
      </c>
      <c r="AH8" s="405" t="s">
        <v>89</v>
      </c>
      <c r="AI8" s="405" t="s">
        <v>89</v>
      </c>
      <c r="AJ8" s="769"/>
      <c r="AK8" s="405" t="s">
        <v>89</v>
      </c>
      <c r="AL8" s="405" t="s">
        <v>89</v>
      </c>
      <c r="AM8" s="405" t="s">
        <v>89</v>
      </c>
      <c r="AN8" s="769"/>
      <c r="AO8" s="405" t="s">
        <v>89</v>
      </c>
      <c r="AP8" s="405" t="s">
        <v>89</v>
      </c>
      <c r="AQ8" s="405" t="s">
        <v>89</v>
      </c>
      <c r="AR8" s="769"/>
      <c r="AS8" s="405" t="s">
        <v>89</v>
      </c>
      <c r="AT8" s="405" t="s">
        <v>89</v>
      </c>
      <c r="AU8" s="405" t="s">
        <v>89</v>
      </c>
      <c r="AV8" s="769"/>
      <c r="AW8" s="405" t="s">
        <v>89</v>
      </c>
      <c r="AX8" s="406" t="s">
        <v>89</v>
      </c>
      <c r="AY8" s="406" t="s">
        <v>89</v>
      </c>
      <c r="AZ8" s="769"/>
      <c r="BA8" s="406" t="s">
        <v>89</v>
      </c>
      <c r="BB8" s="406" t="s">
        <v>89</v>
      </c>
      <c r="BC8" s="406" t="s">
        <v>89</v>
      </c>
      <c r="BD8" s="769"/>
      <c r="BE8" s="406" t="s">
        <v>89</v>
      </c>
      <c r="BF8" s="406" t="s">
        <v>89</v>
      </c>
      <c r="BG8" s="406" t="s">
        <v>89</v>
      </c>
      <c r="BH8" s="769"/>
      <c r="BI8" s="406" t="s">
        <v>89</v>
      </c>
      <c r="BJ8" s="406" t="s">
        <v>89</v>
      </c>
      <c r="BK8" s="406" t="s">
        <v>89</v>
      </c>
      <c r="BL8" s="769"/>
      <c r="BM8" s="13"/>
      <c r="BN8" s="14"/>
    </row>
    <row r="9" spans="2:66" s="66" customFormat="1" ht="17.100000000000001" customHeight="1">
      <c r="B9" s="407"/>
      <c r="C9" s="36"/>
      <c r="D9" s="752"/>
      <c r="E9" s="408">
        <v>100</v>
      </c>
      <c r="F9" s="408">
        <v>100</v>
      </c>
      <c r="G9" s="408">
        <v>100</v>
      </c>
      <c r="H9" s="769"/>
      <c r="I9" s="408">
        <v>100</v>
      </c>
      <c r="J9" s="408">
        <v>100</v>
      </c>
      <c r="K9" s="408">
        <v>100</v>
      </c>
      <c r="L9" s="769"/>
      <c r="M9" s="408">
        <v>100</v>
      </c>
      <c r="N9" s="408">
        <v>100</v>
      </c>
      <c r="O9" s="408">
        <v>100</v>
      </c>
      <c r="P9" s="769"/>
      <c r="Q9" s="408">
        <v>100</v>
      </c>
      <c r="R9" s="408">
        <v>100</v>
      </c>
      <c r="S9" s="408">
        <v>100</v>
      </c>
      <c r="T9" s="769"/>
      <c r="U9" s="408">
        <v>100</v>
      </c>
      <c r="V9" s="408">
        <v>100</v>
      </c>
      <c r="W9" s="408">
        <v>100</v>
      </c>
      <c r="X9" s="769"/>
      <c r="Y9" s="408">
        <v>100</v>
      </c>
      <c r="Z9" s="408">
        <v>100</v>
      </c>
      <c r="AA9" s="408">
        <v>100</v>
      </c>
      <c r="AB9" s="769"/>
      <c r="AC9" s="408">
        <v>100</v>
      </c>
      <c r="AD9" s="408">
        <v>100</v>
      </c>
      <c r="AE9" s="408">
        <v>100</v>
      </c>
      <c r="AF9" s="769"/>
      <c r="AG9" s="408">
        <v>100</v>
      </c>
      <c r="AH9" s="408">
        <v>100</v>
      </c>
      <c r="AI9" s="408">
        <v>100</v>
      </c>
      <c r="AJ9" s="769"/>
      <c r="AK9" s="408">
        <v>100</v>
      </c>
      <c r="AL9" s="408">
        <v>100</v>
      </c>
      <c r="AM9" s="408">
        <v>100</v>
      </c>
      <c r="AN9" s="769"/>
      <c r="AO9" s="408">
        <v>100</v>
      </c>
      <c r="AP9" s="408">
        <v>100</v>
      </c>
      <c r="AQ9" s="408">
        <v>100</v>
      </c>
      <c r="AR9" s="769"/>
      <c r="AS9" s="408">
        <v>100</v>
      </c>
      <c r="AT9" s="408">
        <v>100</v>
      </c>
      <c r="AU9" s="408">
        <v>100</v>
      </c>
      <c r="AV9" s="769"/>
      <c r="AW9" s="408">
        <v>100</v>
      </c>
      <c r="AX9" s="408">
        <v>100</v>
      </c>
      <c r="AY9" s="408">
        <v>100</v>
      </c>
      <c r="AZ9" s="769"/>
      <c r="BA9" s="408">
        <v>100</v>
      </c>
      <c r="BB9" s="408">
        <v>100</v>
      </c>
      <c r="BC9" s="408">
        <v>100</v>
      </c>
      <c r="BD9" s="769"/>
      <c r="BE9" s="408">
        <v>100</v>
      </c>
      <c r="BF9" s="408">
        <v>100</v>
      </c>
      <c r="BG9" s="408">
        <v>100</v>
      </c>
      <c r="BH9" s="769"/>
      <c r="BI9" s="408"/>
      <c r="BJ9" s="408"/>
      <c r="BK9" s="408"/>
      <c r="BL9" s="769"/>
      <c r="BM9" s="36"/>
      <c r="BN9" s="407"/>
    </row>
    <row r="10" spans="2:66" ht="18" customHeight="1">
      <c r="B10" s="14"/>
      <c r="C10" s="13"/>
      <c r="D10" s="752"/>
      <c r="E10" s="409" t="s">
        <v>355</v>
      </c>
      <c r="F10" s="409" t="s">
        <v>355</v>
      </c>
      <c r="G10" s="409" t="s">
        <v>355</v>
      </c>
      <c r="H10" s="770"/>
      <c r="I10" s="409" t="s">
        <v>355</v>
      </c>
      <c r="J10" s="409" t="s">
        <v>355</v>
      </c>
      <c r="K10" s="409" t="s">
        <v>355</v>
      </c>
      <c r="L10" s="770"/>
      <c r="M10" s="409" t="s">
        <v>355</v>
      </c>
      <c r="N10" s="409" t="s">
        <v>355</v>
      </c>
      <c r="O10" s="409" t="s">
        <v>355</v>
      </c>
      <c r="P10" s="770"/>
      <c r="Q10" s="409" t="s">
        <v>355</v>
      </c>
      <c r="R10" s="409" t="s">
        <v>355</v>
      </c>
      <c r="S10" s="409" t="s">
        <v>355</v>
      </c>
      <c r="T10" s="770"/>
      <c r="U10" s="409" t="s">
        <v>355</v>
      </c>
      <c r="V10" s="409" t="s">
        <v>355</v>
      </c>
      <c r="W10" s="409" t="s">
        <v>355</v>
      </c>
      <c r="X10" s="770"/>
      <c r="Y10" s="409" t="s">
        <v>355</v>
      </c>
      <c r="Z10" s="409" t="s">
        <v>355</v>
      </c>
      <c r="AA10" s="409" t="s">
        <v>355</v>
      </c>
      <c r="AB10" s="770"/>
      <c r="AC10" s="409" t="s">
        <v>355</v>
      </c>
      <c r="AD10" s="409" t="s">
        <v>355</v>
      </c>
      <c r="AE10" s="409" t="s">
        <v>355</v>
      </c>
      <c r="AF10" s="770"/>
      <c r="AG10" s="409" t="s">
        <v>355</v>
      </c>
      <c r="AH10" s="409" t="s">
        <v>355</v>
      </c>
      <c r="AI10" s="409" t="s">
        <v>355</v>
      </c>
      <c r="AJ10" s="770"/>
      <c r="AK10" s="409" t="s">
        <v>355</v>
      </c>
      <c r="AL10" s="409" t="s">
        <v>355</v>
      </c>
      <c r="AM10" s="409" t="s">
        <v>355</v>
      </c>
      <c r="AN10" s="770"/>
      <c r="AO10" s="409" t="s">
        <v>355</v>
      </c>
      <c r="AP10" s="409" t="s">
        <v>355</v>
      </c>
      <c r="AQ10" s="409" t="s">
        <v>355</v>
      </c>
      <c r="AR10" s="770"/>
      <c r="AS10" s="409" t="s">
        <v>355</v>
      </c>
      <c r="AT10" s="409" t="s">
        <v>355</v>
      </c>
      <c r="AU10" s="409" t="s">
        <v>355</v>
      </c>
      <c r="AV10" s="770"/>
      <c r="AW10" s="409" t="s">
        <v>355</v>
      </c>
      <c r="AX10" s="410" t="s">
        <v>355</v>
      </c>
      <c r="AY10" s="410" t="s">
        <v>355</v>
      </c>
      <c r="AZ10" s="770"/>
      <c r="BA10" s="410" t="s">
        <v>355</v>
      </c>
      <c r="BB10" s="410" t="s">
        <v>355</v>
      </c>
      <c r="BC10" s="410" t="s">
        <v>355</v>
      </c>
      <c r="BD10" s="770"/>
      <c r="BE10" s="410" t="s">
        <v>355</v>
      </c>
      <c r="BF10" s="410" t="s">
        <v>355</v>
      </c>
      <c r="BG10" s="410" t="s">
        <v>355</v>
      </c>
      <c r="BH10" s="770"/>
      <c r="BI10" s="411" t="s">
        <v>355</v>
      </c>
      <c r="BJ10" s="411" t="s">
        <v>355</v>
      </c>
      <c r="BK10" s="411" t="s">
        <v>355</v>
      </c>
      <c r="BL10" s="770"/>
      <c r="BM10" s="13"/>
      <c r="BN10" s="14"/>
    </row>
    <row r="11" spans="2:66" s="65" customFormat="1" ht="17.100000000000001" customHeight="1">
      <c r="B11" s="412"/>
      <c r="C11" s="25"/>
      <c r="D11" s="413" t="str">
        <f>IF(ข้อมูลนร.2!D7="","",ข้อมูลนร.2!D7)</f>
        <v>1</v>
      </c>
      <c r="E11" s="414">
        <f>IF($E$5="","",ไทย!BM7)</f>
        <v>69</v>
      </c>
      <c r="F11" s="414">
        <f>IF($E$5="","",ไทย!BQ7)</f>
        <v>79</v>
      </c>
      <c r="G11" s="414">
        <f>IF($E$5="","",ไทย!BS7)</f>
        <v>74</v>
      </c>
      <c r="H11" s="434">
        <f>IF($E$5="","",ไทย!BT7)</f>
        <v>3</v>
      </c>
      <c r="I11" s="414">
        <f>IF($I$5="","",คณิต!BM7)</f>
        <v>71</v>
      </c>
      <c r="J11" s="414">
        <f>IF($I$5="","",คณิต!BQ7)</f>
        <v>74</v>
      </c>
      <c r="K11" s="414">
        <f>IF($I$5="","",คณิต!BS7)</f>
        <v>73</v>
      </c>
      <c r="L11" s="434">
        <f>IF($I$5="","",คณิต!BT7)</f>
        <v>3</v>
      </c>
      <c r="M11" s="414">
        <f>IF($M$5="","",วิทย์!BM7)</f>
        <v>48</v>
      </c>
      <c r="N11" s="414">
        <f>IF($M$5="","",วิทย์!BQ7)</f>
        <v>79</v>
      </c>
      <c r="O11" s="414">
        <f>IF($M$5="","",วิทย์!BS7)</f>
        <v>64</v>
      </c>
      <c r="P11" s="434">
        <f>IF($M$5="","",วิทย์!BT7)</f>
        <v>2</v>
      </c>
      <c r="Q11" s="414">
        <f>IF($Q$5="","",สังคม!BM7)</f>
        <v>71</v>
      </c>
      <c r="R11" s="414">
        <f>IF($Q$5="","",สังคม!BQ7)</f>
        <v>74</v>
      </c>
      <c r="S11" s="414">
        <f>IF($Q$5="","",สังคม!BS7)</f>
        <v>73</v>
      </c>
      <c r="T11" s="434">
        <f>IF($Q$5="","",สังคม!BT7)</f>
        <v>3</v>
      </c>
      <c r="U11" s="414">
        <f>IF($U$5="","",ประวัติ!BM7)</f>
        <v>47</v>
      </c>
      <c r="V11" s="414">
        <f>IF($U$5="","",ประวัติ!BQ7)</f>
        <v>87</v>
      </c>
      <c r="W11" s="414">
        <f>IF($U$5="","",ประวัติ!BS7)</f>
        <v>67</v>
      </c>
      <c r="X11" s="434">
        <f>IF($U$5="","",ประวัติ!BT7)</f>
        <v>2.5</v>
      </c>
      <c r="Y11" s="414">
        <f>IF($Y$5="","",สุขศึกษา!BM7)</f>
        <v>79</v>
      </c>
      <c r="Z11" s="414">
        <f>IF($Y$5="","",สุขศึกษา!BQ7)</f>
        <v>82</v>
      </c>
      <c r="AA11" s="414">
        <f>IF($Y$5="","",สุขศึกษา!BS7)</f>
        <v>81</v>
      </c>
      <c r="AB11" s="434">
        <f>IF($Y$5="","",สุขศึกษา!BT7)</f>
        <v>4</v>
      </c>
      <c r="AC11" s="414">
        <f>IF($AC$5="","",ศิลปะ!BM7)</f>
        <v>53</v>
      </c>
      <c r="AD11" s="414">
        <f>IF($AC$5="","",ศิลปะ!BQ7)</f>
        <v>87</v>
      </c>
      <c r="AE11" s="414">
        <f>IF($AC$5="","",ศิลปะ!BS7)</f>
        <v>70</v>
      </c>
      <c r="AF11" s="434">
        <f>IF($AC$5="","",ศิลปะ!BT7)</f>
        <v>3</v>
      </c>
      <c r="AG11" s="414">
        <f>IF($AG$5="","",การงาน!BM7)</f>
        <v>79</v>
      </c>
      <c r="AH11" s="414">
        <f>IF($AG$5="","",การงาน!BQ7)</f>
        <v>82</v>
      </c>
      <c r="AI11" s="414">
        <f>IF($AG$5="","",การงาน!BS7)</f>
        <v>81</v>
      </c>
      <c r="AJ11" s="434">
        <f>IF($AG$5="","",การงาน!BT7)</f>
        <v>4</v>
      </c>
      <c r="AK11" s="414">
        <f>IF($AK$5="","",Eพฐ!BM7)</f>
        <v>48</v>
      </c>
      <c r="AL11" s="414">
        <f>IF($AK$5="","",Eพฐ!BQ7)</f>
        <v>79</v>
      </c>
      <c r="AM11" s="414">
        <f>IF($AK$5="","",Eพฐ!BS7)</f>
        <v>64</v>
      </c>
      <c r="AN11" s="434">
        <f>IF($AK$5="","",Eพฐ!BT7)</f>
        <v>2</v>
      </c>
      <c r="AO11" s="414">
        <f>IF($AO$5="","",พต.1!BM7)</f>
        <v>79</v>
      </c>
      <c r="AP11" s="414">
        <f>IF($AO$5="","",พต.1!BQ7)</f>
        <v>82</v>
      </c>
      <c r="AQ11" s="414">
        <f>IF($AO$5="","",พต.1!BS7)</f>
        <v>81</v>
      </c>
      <c r="AR11" s="434">
        <f>IF($AO$5="","",พต.1!BT7)</f>
        <v>4</v>
      </c>
      <c r="AS11" s="414">
        <f>IF($AS$5="","",พต.2!BM7)</f>
        <v>69</v>
      </c>
      <c r="AT11" s="414">
        <f>IF($AS$5="","",พต.2!BQ7)</f>
        <v>79</v>
      </c>
      <c r="AU11" s="414">
        <f>IF($AS$5="","",พต.2!BS7)</f>
        <v>74</v>
      </c>
      <c r="AV11" s="434">
        <f>IF($AS$5="","",พต.2!BT7)</f>
        <v>3</v>
      </c>
      <c r="AW11" s="414">
        <f>IF($AW$5="","",พต.3!BM7)</f>
        <v>71</v>
      </c>
      <c r="AX11" s="414">
        <f>IF($AW$5="","",พต.3!BQ7)</f>
        <v>74</v>
      </c>
      <c r="AY11" s="414">
        <f>IF($AW$5="","",พต.3!BS7)</f>
        <v>73</v>
      </c>
      <c r="AZ11" s="434">
        <f>IF($AW$5="","",พต.3!BT7)</f>
        <v>3</v>
      </c>
      <c r="BA11" s="414">
        <f>IF($BA$5="","",พต.4!BM7)</f>
        <v>53</v>
      </c>
      <c r="BB11" s="414">
        <f>IF($BA$5="","",พต.4!BQ7)</f>
        <v>79</v>
      </c>
      <c r="BC11" s="414">
        <f>IF($BA$5="","",พต.4!BS7)</f>
        <v>66</v>
      </c>
      <c r="BD11" s="434">
        <f>IF($BA$5="","",พต.4!BT7)</f>
        <v>2.5</v>
      </c>
      <c r="BE11" s="414">
        <f>IF($BE$5="","",พต.5!BM7)</f>
        <v>71</v>
      </c>
      <c r="BF11" s="414">
        <f>IF($BE$5="","",พต.5!BQ7)</f>
        <v>74</v>
      </c>
      <c r="BG11" s="414">
        <f>IF($BE$5="","",พต.5!BS7)</f>
        <v>73</v>
      </c>
      <c r="BH11" s="434">
        <f>IF($BE$5="","",พต.5!BT7)</f>
        <v>3</v>
      </c>
      <c r="BI11" s="413"/>
      <c r="BJ11" s="413"/>
      <c r="BK11" s="413"/>
      <c r="BL11" s="413"/>
      <c r="BM11" s="25"/>
      <c r="BN11" s="412"/>
    </row>
    <row r="12" spans="2:66" s="65" customFormat="1" ht="17.100000000000001" customHeight="1">
      <c r="B12" s="412"/>
      <c r="C12" s="25"/>
      <c r="D12" s="415" t="str">
        <f>IF(ข้อมูลนร.2!D8="","",ข้อมูลนร.2!D8)</f>
        <v>2</v>
      </c>
      <c r="E12" s="416">
        <f>IF($E$5="","",ไทย!BM8)</f>
        <v>69</v>
      </c>
      <c r="F12" s="416">
        <f>IF($E$5="","",ไทย!BQ8)</f>
        <v>69</v>
      </c>
      <c r="G12" s="416">
        <f>IF($E$5="","",ไทย!BS8)</f>
        <v>69</v>
      </c>
      <c r="H12" s="432">
        <f>IF($E$5="","",ไทย!BT8)</f>
        <v>2.5</v>
      </c>
      <c r="I12" s="416">
        <f>IF($I$5="","",คณิต!BM8)</f>
        <v>80</v>
      </c>
      <c r="J12" s="416">
        <f>IF($I$5="","",คณิต!BQ8)</f>
        <v>37</v>
      </c>
      <c r="K12" s="416">
        <f>IF($I$5="","",คณิต!BS8)</f>
        <v>59</v>
      </c>
      <c r="L12" s="432">
        <f>IF($I$5="","",คณิต!BT8)</f>
        <v>1.5</v>
      </c>
      <c r="M12" s="416">
        <f>IF($M$5="","",วิทย์!BM8)</f>
        <v>68</v>
      </c>
      <c r="N12" s="416">
        <f>IF($M$5="","",วิทย์!BQ8)</f>
        <v>69</v>
      </c>
      <c r="O12" s="416">
        <f>IF($M$5="","",วิทย์!BS8)</f>
        <v>69</v>
      </c>
      <c r="P12" s="432">
        <f>IF($M$5="","",วิทย์!BT8)</f>
        <v>2.5</v>
      </c>
      <c r="Q12" s="416">
        <f>IF($Q$5="","",สังคม!BM8)</f>
        <v>80</v>
      </c>
      <c r="R12" s="416">
        <f>IF($Q$5="","",สังคม!BQ8)</f>
        <v>43</v>
      </c>
      <c r="S12" s="416">
        <f>IF($Q$5="","",สังคม!BS8)</f>
        <v>62</v>
      </c>
      <c r="T12" s="432">
        <f>IF($Q$5="","",สังคม!BT8)</f>
        <v>2</v>
      </c>
      <c r="U12" s="416">
        <f>IF($U$5="","",ประวัติ!BM8)</f>
        <v>64</v>
      </c>
      <c r="V12" s="416">
        <f>IF($U$5="","",ประวัติ!BQ8)</f>
        <v>77</v>
      </c>
      <c r="W12" s="416">
        <f>IF($U$5="","",ประวัติ!BS8)</f>
        <v>71</v>
      </c>
      <c r="X12" s="432">
        <f>IF($U$5="","",ประวัติ!BT8)</f>
        <v>3</v>
      </c>
      <c r="Y12" s="416">
        <f>IF($Y$5="","",สุขศึกษา!BM8)</f>
        <v>88</v>
      </c>
      <c r="Z12" s="416">
        <f>IF($Y$5="","",สุขศึกษา!BQ8)</f>
        <v>36</v>
      </c>
      <c r="AA12" s="416">
        <f>IF($Y$5="","",สุขศึกษา!BS8)</f>
        <v>62</v>
      </c>
      <c r="AB12" s="432">
        <f>IF($Y$5="","",สุขศึกษา!BT8)</f>
        <v>2</v>
      </c>
      <c r="AC12" s="416">
        <f>IF($AC$5="","",ศิลปะ!BM8)</f>
        <v>72</v>
      </c>
      <c r="AD12" s="416">
        <f>IF($AC$5="","",ศิลปะ!BQ8)</f>
        <v>77</v>
      </c>
      <c r="AE12" s="416">
        <f>IF($AC$5="","",ศิลปะ!BS8)</f>
        <v>75</v>
      </c>
      <c r="AF12" s="432">
        <f>IF($AC$5="","",ศิลปะ!BT8)</f>
        <v>3.5</v>
      </c>
      <c r="AG12" s="416">
        <f>IF($AG$5="","",การงาน!BM8)</f>
        <v>88</v>
      </c>
      <c r="AH12" s="416">
        <f>IF($AG$5="","",การงาน!BQ8)</f>
        <v>35</v>
      </c>
      <c r="AI12" s="416">
        <f>IF($AG$5="","",การงาน!BS8)</f>
        <v>62</v>
      </c>
      <c r="AJ12" s="432">
        <f>IF($AG$5="","",การงาน!BT8)</f>
        <v>2</v>
      </c>
      <c r="AK12" s="416">
        <f>IF($AK$5="","",Eพฐ!BM8)</f>
        <v>67</v>
      </c>
      <c r="AL12" s="416">
        <f>IF($AK$5="","",Eพฐ!BQ8)</f>
        <v>69</v>
      </c>
      <c r="AM12" s="416">
        <f>IF($AK$5="","",Eพฐ!BS8)</f>
        <v>68</v>
      </c>
      <c r="AN12" s="432">
        <f>IF($AK$5="","",Eพฐ!BT8)</f>
        <v>2.5</v>
      </c>
      <c r="AO12" s="416">
        <f>IF($AO$5="","",พต.1!BM8)</f>
        <v>88</v>
      </c>
      <c r="AP12" s="416">
        <f>IF($AO$5="","",พต.1!BQ8)</f>
        <v>35</v>
      </c>
      <c r="AQ12" s="416">
        <f>IF($AO$5="","",พต.1!BS8)</f>
        <v>62</v>
      </c>
      <c r="AR12" s="432">
        <f>IF($AO$5="","",พต.1!BT8)</f>
        <v>2</v>
      </c>
      <c r="AS12" s="416">
        <f>IF($AS$5="","",พต.2!BM8)</f>
        <v>74</v>
      </c>
      <c r="AT12" s="416">
        <f>IF($AS$5="","",พต.2!BQ8)</f>
        <v>69</v>
      </c>
      <c r="AU12" s="416">
        <f>IF($AS$5="","",พต.2!BS8)</f>
        <v>72</v>
      </c>
      <c r="AV12" s="432">
        <f>IF($AS$5="","",พต.2!BT8)</f>
        <v>3</v>
      </c>
      <c r="AW12" s="416">
        <f>IF($AW$5="","",พต.3!BM8)</f>
        <v>80</v>
      </c>
      <c r="AX12" s="416">
        <f>IF($AW$5="","",พต.3!BQ8)</f>
        <v>74</v>
      </c>
      <c r="AY12" s="416">
        <f>IF($AW$5="","",พต.3!BS8)</f>
        <v>77</v>
      </c>
      <c r="AZ12" s="432">
        <f>IF($AW$5="","",พต.3!BT8)</f>
        <v>3.5</v>
      </c>
      <c r="BA12" s="416">
        <f>IF($BA$5="","",พต.4!BM8)</f>
        <v>55</v>
      </c>
      <c r="BB12" s="416">
        <f>IF($BA$5="","",พต.4!BQ8)</f>
        <v>69</v>
      </c>
      <c r="BC12" s="416">
        <f>IF($BA$5="","",พต.4!BS8)</f>
        <v>62</v>
      </c>
      <c r="BD12" s="432">
        <f>IF($BA$5="","",พต.4!BT8)</f>
        <v>2</v>
      </c>
      <c r="BE12" s="416">
        <f>IF($BE$5="","",พต.5!BM8)</f>
        <v>80</v>
      </c>
      <c r="BF12" s="416">
        <f>IF($BE$5="","",พต.5!BQ8)</f>
        <v>74</v>
      </c>
      <c r="BG12" s="416">
        <f>IF($BE$5="","",พต.5!BS8)</f>
        <v>77</v>
      </c>
      <c r="BH12" s="432">
        <f>IF($BE$5="","",พต.5!BT8)</f>
        <v>3.5</v>
      </c>
      <c r="BI12" s="415"/>
      <c r="BJ12" s="415"/>
      <c r="BK12" s="415"/>
      <c r="BL12" s="415"/>
      <c r="BM12" s="25"/>
      <c r="BN12" s="412"/>
    </row>
    <row r="13" spans="2:66" s="65" customFormat="1" ht="17.100000000000001" customHeight="1">
      <c r="B13" s="412"/>
      <c r="C13" s="25"/>
      <c r="D13" s="415" t="str">
        <f>IF(ข้อมูลนร.2!D9="","",ข้อมูลนร.2!D9)</f>
        <v>3</v>
      </c>
      <c r="E13" s="416">
        <f>IF($E$5="","",ไทย!BM9)</f>
        <v>81</v>
      </c>
      <c r="F13" s="416">
        <f>IF($E$5="","",ไทย!BQ9)</f>
        <v>63</v>
      </c>
      <c r="G13" s="416">
        <f>IF($E$5="","",ไทย!BS9)</f>
        <v>72</v>
      </c>
      <c r="H13" s="432">
        <f>IF($E$5="","",ไทย!BT9)</f>
        <v>3</v>
      </c>
      <c r="I13" s="416">
        <f>IF($I$5="","",คณิต!BM9)</f>
        <v>69</v>
      </c>
      <c r="J13" s="416">
        <f>IF($I$5="","",คณิต!BQ9)</f>
        <v>36</v>
      </c>
      <c r="K13" s="416">
        <f>IF($I$5="","",คณิต!BS9)</f>
        <v>53</v>
      </c>
      <c r="L13" s="432">
        <f>IF($I$5="","",คณิต!BT9)</f>
        <v>1</v>
      </c>
      <c r="M13" s="416">
        <f>IF($M$5="","",วิทย์!BM9)</f>
        <v>79</v>
      </c>
      <c r="N13" s="416">
        <f>IF($M$5="","",วิทย์!BQ9)</f>
        <v>63</v>
      </c>
      <c r="O13" s="416">
        <f>IF($M$5="","",วิทย์!BS9)</f>
        <v>71</v>
      </c>
      <c r="P13" s="432">
        <f>IF($M$5="","",วิทย์!BT9)</f>
        <v>3</v>
      </c>
      <c r="Q13" s="416">
        <f>IF($Q$5="","",สังคม!BM9)</f>
        <v>69</v>
      </c>
      <c r="R13" s="416">
        <f>IF($Q$5="","",สังคม!BQ9)</f>
        <v>42</v>
      </c>
      <c r="S13" s="416">
        <f>IF($Q$5="","",สังคม!BS9)</f>
        <v>56</v>
      </c>
      <c r="T13" s="432">
        <f>IF($Q$5="","",สังคม!BT9)</f>
        <v>1.5</v>
      </c>
      <c r="U13" s="416">
        <f>IF($U$5="","",ประวัติ!BM9)</f>
        <v>84</v>
      </c>
      <c r="V13" s="416">
        <f>IF($U$5="","",ประวัติ!BQ9)</f>
        <v>70</v>
      </c>
      <c r="W13" s="416">
        <f>IF($U$5="","",ประวัติ!BS9)</f>
        <v>77</v>
      </c>
      <c r="X13" s="432">
        <f>IF($U$5="","",ประวัติ!BT9)</f>
        <v>3.5</v>
      </c>
      <c r="Y13" s="416">
        <f>IF($Y$5="","",สุขศึกษา!BM9)</f>
        <v>77</v>
      </c>
      <c r="Z13" s="416">
        <f>IF($Y$5="","",สุขศึกษา!BQ9)</f>
        <v>37</v>
      </c>
      <c r="AA13" s="416">
        <f>IF($Y$5="","",สุขศึกษา!BS9)</f>
        <v>57</v>
      </c>
      <c r="AB13" s="432">
        <f>IF($Y$5="","",สุขศึกษา!BT9)</f>
        <v>1.5</v>
      </c>
      <c r="AC13" s="416">
        <f>IF($AC$5="","",ศิลปะ!BM9)</f>
        <v>88</v>
      </c>
      <c r="AD13" s="416">
        <f>IF($AC$5="","",ศิลปะ!BQ9)</f>
        <v>70</v>
      </c>
      <c r="AE13" s="416">
        <f>IF($AC$5="","",ศิลปะ!BS9)</f>
        <v>79</v>
      </c>
      <c r="AF13" s="432">
        <f>IF($AC$5="","",ศิลปะ!BT9)</f>
        <v>3.5</v>
      </c>
      <c r="AG13" s="416">
        <f>IF($AG$5="","",การงาน!BM9)</f>
        <v>77</v>
      </c>
      <c r="AH13" s="416">
        <f>IF($AG$5="","",การงาน!BQ9)</f>
        <v>34</v>
      </c>
      <c r="AI13" s="416">
        <f>IF($AG$5="","",การงาน!BS9)</f>
        <v>56</v>
      </c>
      <c r="AJ13" s="432">
        <f>IF($AG$5="","",การงาน!BT9)</f>
        <v>1.5</v>
      </c>
      <c r="AK13" s="416">
        <f>IF($AK$5="","",Eพฐ!BM9)</f>
        <v>82</v>
      </c>
      <c r="AL13" s="416">
        <f>IF($AK$5="","",Eพฐ!BQ9)</f>
        <v>63</v>
      </c>
      <c r="AM13" s="416">
        <f>IF($AK$5="","",Eพฐ!BS9)</f>
        <v>73</v>
      </c>
      <c r="AN13" s="432">
        <f>IF($AK$5="","",Eพฐ!BT9)</f>
        <v>3</v>
      </c>
      <c r="AO13" s="416">
        <f>IF($AO$5="","",พต.1!BM9)</f>
        <v>77</v>
      </c>
      <c r="AP13" s="416">
        <f>IF($AO$5="","",พต.1!BQ9)</f>
        <v>34</v>
      </c>
      <c r="AQ13" s="416">
        <f>IF($AO$5="","",พต.1!BS9)</f>
        <v>56</v>
      </c>
      <c r="AR13" s="432">
        <f>IF($AO$5="","",พต.1!BT9)</f>
        <v>1.5</v>
      </c>
      <c r="AS13" s="416">
        <f>IF($AS$5="","",พต.2!BM9)</f>
        <v>78</v>
      </c>
      <c r="AT13" s="416">
        <f>IF($AS$5="","",พต.2!BQ9)</f>
        <v>63</v>
      </c>
      <c r="AU13" s="416">
        <f>IF($AS$5="","",พต.2!BS9)</f>
        <v>71</v>
      </c>
      <c r="AV13" s="432">
        <f>IF($AS$5="","",พต.2!BT9)</f>
        <v>3</v>
      </c>
      <c r="AW13" s="416">
        <f>IF($AW$5="","",พต.3!BM9)</f>
        <v>69</v>
      </c>
      <c r="AX13" s="416">
        <f>IF($AW$5="","",พต.3!BQ9)</f>
        <v>74</v>
      </c>
      <c r="AY13" s="416">
        <f>IF($AW$5="","",พต.3!BS9)</f>
        <v>72</v>
      </c>
      <c r="AZ13" s="432">
        <f>IF($AW$5="","",พต.3!BT9)</f>
        <v>3</v>
      </c>
      <c r="BA13" s="416">
        <f>IF($BA$5="","",พต.4!BM9)</f>
        <v>53</v>
      </c>
      <c r="BB13" s="416">
        <f>IF($BA$5="","",พต.4!BQ9)</f>
        <v>63</v>
      </c>
      <c r="BC13" s="416">
        <f>IF($BA$5="","",พต.4!BS9)</f>
        <v>58</v>
      </c>
      <c r="BD13" s="432">
        <f>IF($BA$5="","",พต.4!BT9)</f>
        <v>1.5</v>
      </c>
      <c r="BE13" s="416">
        <f>IF($BE$5="","",พต.5!BM9)</f>
        <v>69</v>
      </c>
      <c r="BF13" s="416">
        <f>IF($BE$5="","",พต.5!BQ9)</f>
        <v>74</v>
      </c>
      <c r="BG13" s="416">
        <f>IF($BE$5="","",พต.5!BS9)</f>
        <v>72</v>
      </c>
      <c r="BH13" s="432">
        <f>IF($BE$5="","",พต.5!BT9)</f>
        <v>3</v>
      </c>
      <c r="BI13" s="415"/>
      <c r="BJ13" s="415"/>
      <c r="BK13" s="415"/>
      <c r="BL13" s="415"/>
      <c r="BM13" s="25"/>
      <c r="BN13" s="412"/>
    </row>
    <row r="14" spans="2:66" s="65" customFormat="1" ht="17.100000000000001" customHeight="1">
      <c r="B14" s="412"/>
      <c r="C14" s="25"/>
      <c r="D14" s="415" t="str">
        <f>IF(ข้อมูลนร.2!D10="","",ข้อมูลนร.2!D10)</f>
        <v>4</v>
      </c>
      <c r="E14" s="416">
        <f>IF($E$5="","",ไทย!BM10)</f>
        <v>54</v>
      </c>
      <c r="F14" s="416" t="str">
        <f>IF($E$5="","",ไทย!BQ10)</f>
        <v/>
      </c>
      <c r="G14" s="416" t="str">
        <f>IF($E$5="","",ไทย!BS10)</f>
        <v/>
      </c>
      <c r="H14" s="432" t="str">
        <f>IF($E$5="","",ไทย!BT10)</f>
        <v/>
      </c>
      <c r="I14" s="416">
        <f>IF($I$5="","",คณิต!BM10)</f>
        <v>65</v>
      </c>
      <c r="J14" s="416" t="str">
        <f>IF($I$5="","",คณิต!BQ10)</f>
        <v/>
      </c>
      <c r="K14" s="416" t="str">
        <f>IF($I$5="","",คณิต!BS10)</f>
        <v/>
      </c>
      <c r="L14" s="432" t="str">
        <f>IF($I$5="","",คณิต!BT10)</f>
        <v/>
      </c>
      <c r="M14" s="416">
        <f>IF($M$5="","",วิทย์!BM10)</f>
        <v>49</v>
      </c>
      <c r="N14" s="416" t="str">
        <f>IF($M$5="","",วิทย์!BQ10)</f>
        <v/>
      </c>
      <c r="O14" s="416" t="str">
        <f>IF($M$5="","",วิทย์!BS10)</f>
        <v/>
      </c>
      <c r="P14" s="432" t="str">
        <f>IF($M$5="","",วิทย์!BT10)</f>
        <v/>
      </c>
      <c r="Q14" s="416">
        <f>IF($Q$5="","",สังคม!BM10)</f>
        <v>65</v>
      </c>
      <c r="R14" s="416" t="str">
        <f>IF($Q$5="","",สังคม!BQ10)</f>
        <v/>
      </c>
      <c r="S14" s="416" t="str">
        <f>IF($Q$5="","",สังคม!BS10)</f>
        <v/>
      </c>
      <c r="T14" s="432" t="str">
        <f>IF($Q$5="","",สังคม!BT10)</f>
        <v/>
      </c>
      <c r="U14" s="416">
        <f>IF($U$5="","",ประวัติ!BM10)</f>
        <v>58</v>
      </c>
      <c r="V14" s="416" t="str">
        <f>IF($U$5="","",ประวัติ!BQ10)</f>
        <v/>
      </c>
      <c r="W14" s="416" t="str">
        <f>IF($U$5="","",ประวัติ!BS10)</f>
        <v/>
      </c>
      <c r="X14" s="432" t="str">
        <f>IF($U$5="","",ประวัติ!BT10)</f>
        <v/>
      </c>
      <c r="Y14" s="416">
        <f>IF($Y$5="","",สุขศึกษา!BM10)</f>
        <v>73</v>
      </c>
      <c r="Z14" s="416" t="str">
        <f>IF($Y$5="","",สุขศึกษา!BQ10)</f>
        <v/>
      </c>
      <c r="AA14" s="416" t="str">
        <f>IF($Y$5="","",สุขศึกษา!BS10)</f>
        <v/>
      </c>
      <c r="AB14" s="432" t="str">
        <f>IF($Y$5="","",สุขศึกษา!BT10)</f>
        <v/>
      </c>
      <c r="AC14" s="416">
        <f>IF($AC$5="","",ศิลปะ!BM10)</f>
        <v>58</v>
      </c>
      <c r="AD14" s="416" t="str">
        <f>IF($AC$5="","",ศิลปะ!BQ10)</f>
        <v/>
      </c>
      <c r="AE14" s="416" t="str">
        <f>IF($AC$5="","",ศิลปะ!BS10)</f>
        <v/>
      </c>
      <c r="AF14" s="432" t="str">
        <f>IF($AC$5="","",ศิลปะ!BT10)</f>
        <v/>
      </c>
      <c r="AG14" s="416">
        <f>IF($AG$5="","",การงาน!BM10)</f>
        <v>73</v>
      </c>
      <c r="AH14" s="416" t="str">
        <f>IF($AG$5="","",การงาน!BQ10)</f>
        <v/>
      </c>
      <c r="AI14" s="416" t="str">
        <f>IF($AG$5="","",การงาน!BS10)</f>
        <v/>
      </c>
      <c r="AJ14" s="432" t="str">
        <f>IF($AG$5="","",การงาน!BT10)</f>
        <v/>
      </c>
      <c r="AK14" s="416">
        <f>IF($AK$5="","",Eพฐ!BM10)</f>
        <v>54</v>
      </c>
      <c r="AL14" s="416" t="str">
        <f>IF($AK$5="","",Eพฐ!BQ10)</f>
        <v/>
      </c>
      <c r="AM14" s="416" t="str">
        <f>IF($AK$5="","",Eพฐ!BS10)</f>
        <v/>
      </c>
      <c r="AN14" s="432" t="str">
        <f>IF($AK$5="","",Eพฐ!BT10)</f>
        <v/>
      </c>
      <c r="AO14" s="416">
        <f>IF($AO$5="","",พต.1!BM10)</f>
        <v>73</v>
      </c>
      <c r="AP14" s="416" t="str">
        <f>IF($AO$5="","",พต.1!BQ10)</f>
        <v/>
      </c>
      <c r="AQ14" s="416" t="str">
        <f>IF($AO$5="","",พต.1!BS10)</f>
        <v/>
      </c>
      <c r="AR14" s="432" t="str">
        <f>IF($AO$5="","",พต.1!BT10)</f>
        <v/>
      </c>
      <c r="AS14" s="416">
        <f>IF($AS$5="","",พต.2!BM10)</f>
        <v>77</v>
      </c>
      <c r="AT14" s="416" t="str">
        <f>IF($AS$5="","",พต.2!BQ10)</f>
        <v/>
      </c>
      <c r="AU14" s="416" t="str">
        <f>IF($AS$5="","",พต.2!BS10)</f>
        <v/>
      </c>
      <c r="AV14" s="432" t="str">
        <f>IF($AS$5="","",พต.2!BT10)</f>
        <v/>
      </c>
      <c r="AW14" s="416">
        <f>IF($AW$5="","",พต.3!BM10)</f>
        <v>65</v>
      </c>
      <c r="AX14" s="416" t="str">
        <f>IF($AW$5="","",พต.3!BQ10)</f>
        <v/>
      </c>
      <c r="AY14" s="416" t="str">
        <f>IF($AW$5="","",พต.3!BS10)</f>
        <v/>
      </c>
      <c r="AZ14" s="432" t="str">
        <f>IF($AW$5="","",พต.3!BT10)</f>
        <v/>
      </c>
      <c r="BA14" s="416">
        <f>IF($BA$5="","",พต.4!BM10)</f>
        <v>77</v>
      </c>
      <c r="BB14" s="416" t="str">
        <f>IF($BA$5="","",พต.4!BQ10)</f>
        <v/>
      </c>
      <c r="BC14" s="416" t="str">
        <f>IF($BA$5="","",พต.4!BS10)</f>
        <v/>
      </c>
      <c r="BD14" s="432" t="str">
        <f>IF($BA$5="","",พต.4!BT10)</f>
        <v/>
      </c>
      <c r="BE14" s="416">
        <f>IF($BE$5="","",พต.5!BM10)</f>
        <v>65</v>
      </c>
      <c r="BF14" s="416" t="str">
        <f>IF($BE$5="","",พต.5!BQ10)</f>
        <v/>
      </c>
      <c r="BG14" s="416" t="str">
        <f>IF($BE$5="","",พต.5!BS10)</f>
        <v/>
      </c>
      <c r="BH14" s="432" t="str">
        <f>IF($BE$5="","",พต.5!BT10)</f>
        <v/>
      </c>
      <c r="BI14" s="415"/>
      <c r="BJ14" s="415"/>
      <c r="BK14" s="415"/>
      <c r="BL14" s="415"/>
      <c r="BM14" s="25"/>
      <c r="BN14" s="412"/>
    </row>
    <row r="15" spans="2:66" s="65" customFormat="1" ht="17.100000000000001" customHeight="1">
      <c r="B15" s="412"/>
      <c r="C15" s="25"/>
      <c r="D15" s="415" t="str">
        <f>IF(ข้อมูลนร.2!D11="","",ข้อมูลนร.2!D11)</f>
        <v/>
      </c>
      <c r="E15" s="416" t="str">
        <f>IF($E$5="","",ไทย!BM11)</f>
        <v/>
      </c>
      <c r="F15" s="416" t="str">
        <f>IF($E$5="","",ไทย!BQ11)</f>
        <v/>
      </c>
      <c r="G15" s="416" t="str">
        <f>IF($E$5="","",ไทย!BS11)</f>
        <v/>
      </c>
      <c r="H15" s="432" t="str">
        <f>IF($E$5="","",ไทย!BT11)</f>
        <v/>
      </c>
      <c r="I15" s="416" t="str">
        <f>IF($I$5="","",คณิต!BM11)</f>
        <v/>
      </c>
      <c r="J15" s="416" t="str">
        <f>IF($I$5="","",คณิต!BQ11)</f>
        <v/>
      </c>
      <c r="K15" s="416" t="str">
        <f>IF($I$5="","",คณิต!BS11)</f>
        <v/>
      </c>
      <c r="L15" s="432" t="str">
        <f>IF($I$5="","",คณิต!BT11)</f>
        <v/>
      </c>
      <c r="M15" s="416" t="str">
        <f>IF($M$5="","",วิทย์!BM11)</f>
        <v/>
      </c>
      <c r="N15" s="416" t="str">
        <f>IF($M$5="","",วิทย์!BQ11)</f>
        <v/>
      </c>
      <c r="O15" s="416" t="str">
        <f>IF($M$5="","",วิทย์!BS11)</f>
        <v/>
      </c>
      <c r="P15" s="432" t="str">
        <f>IF($M$5="","",วิทย์!BT11)</f>
        <v/>
      </c>
      <c r="Q15" s="416" t="str">
        <f>IF($Q$5="","",สังคม!BM11)</f>
        <v/>
      </c>
      <c r="R15" s="416" t="str">
        <f>IF($Q$5="","",สังคม!BQ11)</f>
        <v/>
      </c>
      <c r="S15" s="416" t="str">
        <f>IF($Q$5="","",สังคม!BS11)</f>
        <v/>
      </c>
      <c r="T15" s="432" t="str">
        <f>IF($Q$5="","",สังคม!BT11)</f>
        <v/>
      </c>
      <c r="U15" s="416" t="str">
        <f>IF($U$5="","",ประวัติ!BM11)</f>
        <v/>
      </c>
      <c r="V15" s="416" t="str">
        <f>IF($U$5="","",ประวัติ!BQ11)</f>
        <v/>
      </c>
      <c r="W15" s="416" t="str">
        <f>IF($U$5="","",ประวัติ!BS11)</f>
        <v/>
      </c>
      <c r="X15" s="432" t="str">
        <f>IF($U$5="","",ประวัติ!BT11)</f>
        <v/>
      </c>
      <c r="Y15" s="416" t="str">
        <f>IF($Y$5="","",สุขศึกษา!BM11)</f>
        <v/>
      </c>
      <c r="Z15" s="416" t="str">
        <f>IF($Y$5="","",สุขศึกษา!BQ11)</f>
        <v/>
      </c>
      <c r="AA15" s="416" t="str">
        <f>IF($Y$5="","",สุขศึกษา!BS11)</f>
        <v/>
      </c>
      <c r="AB15" s="432" t="str">
        <f>IF($Y$5="","",สุขศึกษา!BT11)</f>
        <v/>
      </c>
      <c r="AC15" s="416" t="str">
        <f>IF($AC$5="","",ศิลปะ!BM11)</f>
        <v/>
      </c>
      <c r="AD15" s="416" t="str">
        <f>IF($AC$5="","",ศิลปะ!BQ11)</f>
        <v/>
      </c>
      <c r="AE15" s="416" t="str">
        <f>IF($AC$5="","",ศิลปะ!BS11)</f>
        <v/>
      </c>
      <c r="AF15" s="432" t="str">
        <f>IF($AC$5="","",ศิลปะ!BT11)</f>
        <v/>
      </c>
      <c r="AG15" s="416" t="str">
        <f>IF($AG$5="","",การงาน!BM11)</f>
        <v/>
      </c>
      <c r="AH15" s="416" t="str">
        <f>IF($AG$5="","",การงาน!BQ11)</f>
        <v/>
      </c>
      <c r="AI15" s="416" t="str">
        <f>IF($AG$5="","",การงาน!BS11)</f>
        <v/>
      </c>
      <c r="AJ15" s="432" t="str">
        <f>IF($AG$5="","",การงาน!BT11)</f>
        <v/>
      </c>
      <c r="AK15" s="416" t="str">
        <f>IF($AK$5="","",Eพฐ!BM11)</f>
        <v/>
      </c>
      <c r="AL15" s="416" t="str">
        <f>IF($AK$5="","",Eพฐ!BQ11)</f>
        <v/>
      </c>
      <c r="AM15" s="416" t="str">
        <f>IF($AK$5="","",Eพฐ!BS11)</f>
        <v/>
      </c>
      <c r="AN15" s="432" t="str">
        <f>IF($AK$5="","",Eพฐ!BT11)</f>
        <v/>
      </c>
      <c r="AO15" s="416" t="str">
        <f>IF($AO$5="","",พต.1!BM11)</f>
        <v/>
      </c>
      <c r="AP15" s="416" t="str">
        <f>IF($AO$5="","",พต.1!BQ11)</f>
        <v/>
      </c>
      <c r="AQ15" s="416" t="str">
        <f>IF($AO$5="","",พต.1!BS11)</f>
        <v/>
      </c>
      <c r="AR15" s="432" t="str">
        <f>IF($AO$5="","",พต.1!BT11)</f>
        <v/>
      </c>
      <c r="AS15" s="416" t="str">
        <f>IF($AS$5="","",พต.2!BM11)</f>
        <v/>
      </c>
      <c r="AT15" s="416" t="str">
        <f>IF($AS$5="","",พต.2!BQ11)</f>
        <v/>
      </c>
      <c r="AU15" s="416" t="str">
        <f>IF($AS$5="","",พต.2!BS11)</f>
        <v/>
      </c>
      <c r="AV15" s="432" t="str">
        <f>IF($AS$5="","",พต.2!BT11)</f>
        <v/>
      </c>
      <c r="AW15" s="416" t="str">
        <f>IF($AW$5="","",พต.3!BM11)</f>
        <v/>
      </c>
      <c r="AX15" s="416" t="str">
        <f>IF($AW$5="","",พต.3!BQ11)</f>
        <v/>
      </c>
      <c r="AY15" s="416" t="str">
        <f>IF($AW$5="","",พต.3!BS11)</f>
        <v/>
      </c>
      <c r="AZ15" s="432" t="str">
        <f>IF($AW$5="","",พต.3!BT11)</f>
        <v/>
      </c>
      <c r="BA15" s="416" t="str">
        <f>IF($BA$5="","",พต.4!BM11)</f>
        <v/>
      </c>
      <c r="BB15" s="416" t="str">
        <f>IF($BA$5="","",พต.4!BQ11)</f>
        <v/>
      </c>
      <c r="BC15" s="416" t="str">
        <f>IF($BA$5="","",พต.4!BS11)</f>
        <v/>
      </c>
      <c r="BD15" s="432" t="str">
        <f>IF($BA$5="","",พต.4!BT11)</f>
        <v/>
      </c>
      <c r="BE15" s="416" t="str">
        <f>IF($BE$5="","",พต.5!BM11)</f>
        <v/>
      </c>
      <c r="BF15" s="416" t="str">
        <f>IF($BE$5="","",พต.5!BQ11)</f>
        <v/>
      </c>
      <c r="BG15" s="416" t="str">
        <f>IF($BE$5="","",พต.5!BS11)</f>
        <v/>
      </c>
      <c r="BH15" s="432" t="str">
        <f>IF($BE$5="","",พต.5!BT11)</f>
        <v/>
      </c>
      <c r="BI15" s="415"/>
      <c r="BJ15" s="415"/>
      <c r="BK15" s="415"/>
      <c r="BL15" s="415"/>
      <c r="BM15" s="25"/>
      <c r="BN15" s="412"/>
    </row>
    <row r="16" spans="2:66" s="65" customFormat="1" ht="17.100000000000001" customHeight="1">
      <c r="B16" s="412"/>
      <c r="C16" s="25"/>
      <c r="D16" s="415" t="str">
        <f>IF(ข้อมูลนร.2!D12="","",ข้อมูลนร.2!D12)</f>
        <v/>
      </c>
      <c r="E16" s="416" t="str">
        <f>IF($E$5="","",ไทย!BM12)</f>
        <v/>
      </c>
      <c r="F16" s="416" t="str">
        <f>IF($E$5="","",ไทย!BQ12)</f>
        <v/>
      </c>
      <c r="G16" s="416" t="str">
        <f>IF($E$5="","",ไทย!BS12)</f>
        <v/>
      </c>
      <c r="H16" s="432" t="str">
        <f>IF($E$5="","",ไทย!BT12)</f>
        <v/>
      </c>
      <c r="I16" s="416" t="str">
        <f>IF($I$5="","",คณิต!BM12)</f>
        <v/>
      </c>
      <c r="J16" s="416" t="str">
        <f>IF($I$5="","",คณิต!BQ12)</f>
        <v/>
      </c>
      <c r="K16" s="416" t="str">
        <f>IF($I$5="","",คณิต!BS12)</f>
        <v/>
      </c>
      <c r="L16" s="432" t="str">
        <f>IF($I$5="","",คณิต!BT12)</f>
        <v/>
      </c>
      <c r="M16" s="416" t="str">
        <f>IF($M$5="","",วิทย์!BM12)</f>
        <v/>
      </c>
      <c r="N16" s="416" t="str">
        <f>IF($M$5="","",วิทย์!BQ12)</f>
        <v/>
      </c>
      <c r="O16" s="416" t="str">
        <f>IF($M$5="","",วิทย์!BS12)</f>
        <v/>
      </c>
      <c r="P16" s="432" t="str">
        <f>IF($M$5="","",วิทย์!BT12)</f>
        <v/>
      </c>
      <c r="Q16" s="416" t="str">
        <f>IF($Q$5="","",สังคม!BM12)</f>
        <v/>
      </c>
      <c r="R16" s="416" t="str">
        <f>IF($Q$5="","",สังคม!BQ12)</f>
        <v/>
      </c>
      <c r="S16" s="416" t="str">
        <f>IF($Q$5="","",สังคม!BS12)</f>
        <v/>
      </c>
      <c r="T16" s="432" t="str">
        <f>IF($Q$5="","",สังคม!BT12)</f>
        <v/>
      </c>
      <c r="U16" s="416" t="str">
        <f>IF($U$5="","",ประวัติ!BM12)</f>
        <v/>
      </c>
      <c r="V16" s="416" t="str">
        <f>IF($U$5="","",ประวัติ!BQ12)</f>
        <v/>
      </c>
      <c r="W16" s="416" t="str">
        <f>IF($U$5="","",ประวัติ!BS12)</f>
        <v/>
      </c>
      <c r="X16" s="432" t="str">
        <f>IF($U$5="","",ประวัติ!BT12)</f>
        <v/>
      </c>
      <c r="Y16" s="416" t="str">
        <f>IF($Y$5="","",สุขศึกษา!BM12)</f>
        <v/>
      </c>
      <c r="Z16" s="416" t="str">
        <f>IF($Y$5="","",สุขศึกษา!BQ12)</f>
        <v/>
      </c>
      <c r="AA16" s="416" t="str">
        <f>IF($Y$5="","",สุขศึกษา!BS12)</f>
        <v/>
      </c>
      <c r="AB16" s="432" t="str">
        <f>IF($Y$5="","",สุขศึกษา!BT12)</f>
        <v/>
      </c>
      <c r="AC16" s="416" t="str">
        <f>IF($AC$5="","",ศิลปะ!BM12)</f>
        <v/>
      </c>
      <c r="AD16" s="416" t="str">
        <f>IF($AC$5="","",ศิลปะ!BQ12)</f>
        <v/>
      </c>
      <c r="AE16" s="416" t="str">
        <f>IF($AC$5="","",ศิลปะ!BS12)</f>
        <v/>
      </c>
      <c r="AF16" s="432" t="str">
        <f>IF($AC$5="","",ศิลปะ!BT12)</f>
        <v/>
      </c>
      <c r="AG16" s="416" t="str">
        <f>IF($AG$5="","",การงาน!BM12)</f>
        <v/>
      </c>
      <c r="AH16" s="416" t="str">
        <f>IF($AG$5="","",การงาน!BQ12)</f>
        <v/>
      </c>
      <c r="AI16" s="416" t="str">
        <f>IF($AG$5="","",การงาน!BS12)</f>
        <v/>
      </c>
      <c r="AJ16" s="432" t="str">
        <f>IF($AG$5="","",การงาน!BT12)</f>
        <v/>
      </c>
      <c r="AK16" s="416" t="str">
        <f>IF($AK$5="","",Eพฐ!BM12)</f>
        <v/>
      </c>
      <c r="AL16" s="416" t="str">
        <f>IF($AK$5="","",Eพฐ!BQ12)</f>
        <v/>
      </c>
      <c r="AM16" s="416" t="str">
        <f>IF($AK$5="","",Eพฐ!BS12)</f>
        <v/>
      </c>
      <c r="AN16" s="432" t="str">
        <f>IF($AK$5="","",Eพฐ!BT12)</f>
        <v/>
      </c>
      <c r="AO16" s="416" t="str">
        <f>IF($AO$5="","",พต.1!BM12)</f>
        <v/>
      </c>
      <c r="AP16" s="416" t="str">
        <f>IF($AO$5="","",พต.1!BQ12)</f>
        <v/>
      </c>
      <c r="AQ16" s="416" t="str">
        <f>IF($AO$5="","",พต.1!BS12)</f>
        <v/>
      </c>
      <c r="AR16" s="432" t="str">
        <f>IF($AO$5="","",พต.1!BT12)</f>
        <v/>
      </c>
      <c r="AS16" s="416" t="str">
        <f>IF($AS$5="","",พต.2!BM12)</f>
        <v/>
      </c>
      <c r="AT16" s="416" t="str">
        <f>IF($AS$5="","",พต.2!BQ12)</f>
        <v/>
      </c>
      <c r="AU16" s="416" t="str">
        <f>IF($AS$5="","",พต.2!BS12)</f>
        <v/>
      </c>
      <c r="AV16" s="432" t="str">
        <f>IF($AS$5="","",พต.2!BT12)</f>
        <v/>
      </c>
      <c r="AW16" s="416" t="str">
        <f>IF($AW$5="","",พต.3!BM12)</f>
        <v/>
      </c>
      <c r="AX16" s="416" t="str">
        <f>IF($AW$5="","",พต.3!BQ12)</f>
        <v/>
      </c>
      <c r="AY16" s="416" t="str">
        <f>IF($AW$5="","",พต.3!BS12)</f>
        <v/>
      </c>
      <c r="AZ16" s="432" t="str">
        <f>IF($AW$5="","",พต.3!BT12)</f>
        <v/>
      </c>
      <c r="BA16" s="416" t="str">
        <f>IF($BA$5="","",พต.4!BM12)</f>
        <v/>
      </c>
      <c r="BB16" s="416" t="str">
        <f>IF($BA$5="","",พต.4!BQ12)</f>
        <v/>
      </c>
      <c r="BC16" s="416" t="str">
        <f>IF($BA$5="","",พต.4!BS12)</f>
        <v/>
      </c>
      <c r="BD16" s="432" t="str">
        <f>IF($BA$5="","",พต.4!BT12)</f>
        <v/>
      </c>
      <c r="BE16" s="416" t="str">
        <f>IF($BE$5="","",พต.5!BM12)</f>
        <v/>
      </c>
      <c r="BF16" s="416" t="str">
        <f>IF($BE$5="","",พต.5!BQ12)</f>
        <v/>
      </c>
      <c r="BG16" s="416" t="str">
        <f>IF($BE$5="","",พต.5!BS12)</f>
        <v/>
      </c>
      <c r="BH16" s="432" t="str">
        <f>IF($BE$5="","",พต.5!BT12)</f>
        <v/>
      </c>
      <c r="BI16" s="415"/>
      <c r="BJ16" s="415"/>
      <c r="BK16" s="415"/>
      <c r="BL16" s="415"/>
      <c r="BM16" s="25"/>
      <c r="BN16" s="412"/>
    </row>
    <row r="17" spans="2:66" s="65" customFormat="1" ht="17.100000000000001" customHeight="1">
      <c r="B17" s="412"/>
      <c r="C17" s="25"/>
      <c r="D17" s="415" t="str">
        <f>IF(ข้อมูลนร.2!D13="","",ข้อมูลนร.2!D13)</f>
        <v/>
      </c>
      <c r="E17" s="416" t="str">
        <f>IF($E$5="","",ไทย!BM13)</f>
        <v/>
      </c>
      <c r="F17" s="416" t="str">
        <f>IF($E$5="","",ไทย!BQ13)</f>
        <v/>
      </c>
      <c r="G17" s="416" t="str">
        <f>IF($E$5="","",ไทย!BS13)</f>
        <v/>
      </c>
      <c r="H17" s="432" t="str">
        <f>IF($E$5="","",ไทย!BT13)</f>
        <v/>
      </c>
      <c r="I17" s="416" t="str">
        <f>IF($I$5="","",คณิต!BM13)</f>
        <v/>
      </c>
      <c r="J17" s="416" t="str">
        <f>IF($I$5="","",คณิต!BQ13)</f>
        <v/>
      </c>
      <c r="K17" s="416" t="str">
        <f>IF($I$5="","",คณิต!BS13)</f>
        <v/>
      </c>
      <c r="L17" s="432" t="str">
        <f>IF($I$5="","",คณิต!BT13)</f>
        <v/>
      </c>
      <c r="M17" s="416" t="str">
        <f>IF($M$5="","",วิทย์!BM13)</f>
        <v/>
      </c>
      <c r="N17" s="416" t="str">
        <f>IF($M$5="","",วิทย์!BQ13)</f>
        <v/>
      </c>
      <c r="O17" s="416" t="str">
        <f>IF($M$5="","",วิทย์!BS13)</f>
        <v/>
      </c>
      <c r="P17" s="432" t="str">
        <f>IF($M$5="","",วิทย์!BT13)</f>
        <v/>
      </c>
      <c r="Q17" s="416" t="str">
        <f>IF($Q$5="","",สังคม!BM13)</f>
        <v/>
      </c>
      <c r="R17" s="416" t="str">
        <f>IF($Q$5="","",สังคม!BQ13)</f>
        <v/>
      </c>
      <c r="S17" s="416" t="str">
        <f>IF($Q$5="","",สังคม!BS13)</f>
        <v/>
      </c>
      <c r="T17" s="432" t="str">
        <f>IF($Q$5="","",สังคม!BT13)</f>
        <v/>
      </c>
      <c r="U17" s="416" t="str">
        <f>IF($U$5="","",ประวัติ!BM13)</f>
        <v/>
      </c>
      <c r="V17" s="416" t="str">
        <f>IF($U$5="","",ประวัติ!BQ13)</f>
        <v/>
      </c>
      <c r="W17" s="416" t="str">
        <f>IF($U$5="","",ประวัติ!BS13)</f>
        <v/>
      </c>
      <c r="X17" s="432" t="str">
        <f>IF($U$5="","",ประวัติ!BT13)</f>
        <v/>
      </c>
      <c r="Y17" s="416" t="str">
        <f>IF($Y$5="","",สุขศึกษา!BM13)</f>
        <v/>
      </c>
      <c r="Z17" s="416" t="str">
        <f>IF($Y$5="","",สุขศึกษา!BQ13)</f>
        <v/>
      </c>
      <c r="AA17" s="416" t="str">
        <f>IF($Y$5="","",สุขศึกษา!BS13)</f>
        <v/>
      </c>
      <c r="AB17" s="432" t="str">
        <f>IF($Y$5="","",สุขศึกษา!BT13)</f>
        <v/>
      </c>
      <c r="AC17" s="416" t="str">
        <f>IF($AC$5="","",ศิลปะ!BM13)</f>
        <v/>
      </c>
      <c r="AD17" s="416" t="str">
        <f>IF($AC$5="","",ศิลปะ!BQ13)</f>
        <v/>
      </c>
      <c r="AE17" s="416" t="str">
        <f>IF($AC$5="","",ศิลปะ!BS13)</f>
        <v/>
      </c>
      <c r="AF17" s="432" t="str">
        <f>IF($AC$5="","",ศิลปะ!BT13)</f>
        <v/>
      </c>
      <c r="AG17" s="416" t="str">
        <f>IF($AG$5="","",การงาน!BM13)</f>
        <v/>
      </c>
      <c r="AH17" s="416" t="str">
        <f>IF($AG$5="","",การงาน!BQ13)</f>
        <v/>
      </c>
      <c r="AI17" s="416" t="str">
        <f>IF($AG$5="","",การงาน!BS13)</f>
        <v/>
      </c>
      <c r="AJ17" s="432" t="str">
        <f>IF($AG$5="","",การงาน!BT13)</f>
        <v/>
      </c>
      <c r="AK17" s="416" t="str">
        <f>IF($AK$5="","",Eพฐ!BM13)</f>
        <v/>
      </c>
      <c r="AL17" s="416" t="str">
        <f>IF($AK$5="","",Eพฐ!BQ13)</f>
        <v/>
      </c>
      <c r="AM17" s="416" t="str">
        <f>IF($AK$5="","",Eพฐ!BS13)</f>
        <v/>
      </c>
      <c r="AN17" s="432" t="str">
        <f>IF($AK$5="","",Eพฐ!BT13)</f>
        <v/>
      </c>
      <c r="AO17" s="416" t="str">
        <f>IF($AO$5="","",พต.1!BM13)</f>
        <v/>
      </c>
      <c r="AP17" s="416" t="str">
        <f>IF($AO$5="","",พต.1!BQ13)</f>
        <v/>
      </c>
      <c r="AQ17" s="416" t="str">
        <f>IF($AO$5="","",พต.1!BS13)</f>
        <v/>
      </c>
      <c r="AR17" s="432" t="str">
        <f>IF($AO$5="","",พต.1!BT13)</f>
        <v/>
      </c>
      <c r="AS17" s="416" t="str">
        <f>IF($AS$5="","",พต.2!BM13)</f>
        <v/>
      </c>
      <c r="AT17" s="416" t="str">
        <f>IF($AS$5="","",พต.2!BQ13)</f>
        <v/>
      </c>
      <c r="AU17" s="416" t="str">
        <f>IF($AS$5="","",พต.2!BS13)</f>
        <v/>
      </c>
      <c r="AV17" s="432" t="str">
        <f>IF($AS$5="","",พต.2!BT13)</f>
        <v/>
      </c>
      <c r="AW17" s="416" t="str">
        <f>IF($AW$5="","",พต.3!BM13)</f>
        <v/>
      </c>
      <c r="AX17" s="416" t="str">
        <f>IF($AW$5="","",พต.3!BQ13)</f>
        <v/>
      </c>
      <c r="AY17" s="416" t="str">
        <f>IF($AW$5="","",พต.3!BS13)</f>
        <v/>
      </c>
      <c r="AZ17" s="432" t="str">
        <f>IF($AW$5="","",พต.3!BT13)</f>
        <v/>
      </c>
      <c r="BA17" s="416" t="str">
        <f>IF($BA$5="","",พต.4!BM13)</f>
        <v/>
      </c>
      <c r="BB17" s="416" t="str">
        <f>IF($BA$5="","",พต.4!BQ13)</f>
        <v/>
      </c>
      <c r="BC17" s="416" t="str">
        <f>IF($BA$5="","",พต.4!BS13)</f>
        <v/>
      </c>
      <c r="BD17" s="432" t="str">
        <f>IF($BA$5="","",พต.4!BT13)</f>
        <v/>
      </c>
      <c r="BE17" s="416" t="str">
        <f>IF($BE$5="","",พต.5!BM13)</f>
        <v/>
      </c>
      <c r="BF17" s="416" t="str">
        <f>IF($BE$5="","",พต.5!BQ13)</f>
        <v/>
      </c>
      <c r="BG17" s="416" t="str">
        <f>IF($BE$5="","",พต.5!BS13)</f>
        <v/>
      </c>
      <c r="BH17" s="432" t="str">
        <f>IF($BE$5="","",พต.5!BT13)</f>
        <v/>
      </c>
      <c r="BI17" s="415"/>
      <c r="BJ17" s="415"/>
      <c r="BK17" s="415"/>
      <c r="BL17" s="415"/>
      <c r="BM17" s="25"/>
      <c r="BN17" s="412"/>
    </row>
    <row r="18" spans="2:66" s="65" customFormat="1" ht="17.100000000000001" customHeight="1">
      <c r="B18" s="412"/>
      <c r="C18" s="25"/>
      <c r="D18" s="415" t="str">
        <f>IF(ข้อมูลนร.2!D14="","",ข้อมูลนร.2!D14)</f>
        <v/>
      </c>
      <c r="E18" s="416" t="str">
        <f>IF($E$5="","",ไทย!BM14)</f>
        <v/>
      </c>
      <c r="F18" s="416" t="str">
        <f>IF($E$5="","",ไทย!BQ14)</f>
        <v/>
      </c>
      <c r="G18" s="416" t="str">
        <f>IF($E$5="","",ไทย!BS14)</f>
        <v/>
      </c>
      <c r="H18" s="432" t="str">
        <f>IF($E$5="","",ไทย!BT14)</f>
        <v/>
      </c>
      <c r="I18" s="416" t="str">
        <f>IF($I$5="","",คณิต!BM14)</f>
        <v/>
      </c>
      <c r="J18" s="416" t="str">
        <f>IF($I$5="","",คณิต!BQ14)</f>
        <v/>
      </c>
      <c r="K18" s="416" t="str">
        <f>IF($I$5="","",คณิต!BS14)</f>
        <v/>
      </c>
      <c r="L18" s="432" t="str">
        <f>IF($I$5="","",คณิต!BT14)</f>
        <v/>
      </c>
      <c r="M18" s="416" t="str">
        <f>IF($M$5="","",วิทย์!BM14)</f>
        <v/>
      </c>
      <c r="N18" s="416" t="str">
        <f>IF($M$5="","",วิทย์!BQ14)</f>
        <v/>
      </c>
      <c r="O18" s="416" t="str">
        <f>IF($M$5="","",วิทย์!BS14)</f>
        <v/>
      </c>
      <c r="P18" s="432" t="str">
        <f>IF($M$5="","",วิทย์!BT14)</f>
        <v/>
      </c>
      <c r="Q18" s="416" t="str">
        <f>IF($Q$5="","",สังคม!BM14)</f>
        <v/>
      </c>
      <c r="R18" s="416" t="str">
        <f>IF($Q$5="","",สังคม!BQ14)</f>
        <v/>
      </c>
      <c r="S18" s="416" t="str">
        <f>IF($Q$5="","",สังคม!BS14)</f>
        <v/>
      </c>
      <c r="T18" s="432" t="str">
        <f>IF($Q$5="","",สังคม!BT14)</f>
        <v/>
      </c>
      <c r="U18" s="416" t="str">
        <f>IF($U$5="","",ประวัติ!BM14)</f>
        <v/>
      </c>
      <c r="V18" s="416" t="str">
        <f>IF($U$5="","",ประวัติ!BQ14)</f>
        <v/>
      </c>
      <c r="W18" s="416" t="str">
        <f>IF($U$5="","",ประวัติ!BS14)</f>
        <v/>
      </c>
      <c r="X18" s="432" t="str">
        <f>IF($U$5="","",ประวัติ!BT14)</f>
        <v/>
      </c>
      <c r="Y18" s="416" t="str">
        <f>IF($Y$5="","",สุขศึกษา!BM14)</f>
        <v/>
      </c>
      <c r="Z18" s="416" t="str">
        <f>IF($Y$5="","",สุขศึกษา!BQ14)</f>
        <v/>
      </c>
      <c r="AA18" s="416" t="str">
        <f>IF($Y$5="","",สุขศึกษา!BS14)</f>
        <v/>
      </c>
      <c r="AB18" s="432" t="str">
        <f>IF($Y$5="","",สุขศึกษา!BT14)</f>
        <v/>
      </c>
      <c r="AC18" s="416" t="str">
        <f>IF($AC$5="","",ศิลปะ!BM14)</f>
        <v/>
      </c>
      <c r="AD18" s="416" t="str">
        <f>IF($AC$5="","",ศิลปะ!BQ14)</f>
        <v/>
      </c>
      <c r="AE18" s="416" t="str">
        <f>IF($AC$5="","",ศิลปะ!BS14)</f>
        <v/>
      </c>
      <c r="AF18" s="432" t="str">
        <f>IF($AC$5="","",ศิลปะ!BT14)</f>
        <v/>
      </c>
      <c r="AG18" s="416" t="str">
        <f>IF($AG$5="","",การงาน!BM14)</f>
        <v/>
      </c>
      <c r="AH18" s="416" t="str">
        <f>IF($AG$5="","",การงาน!BQ14)</f>
        <v/>
      </c>
      <c r="AI18" s="416" t="str">
        <f>IF($AG$5="","",การงาน!BS14)</f>
        <v/>
      </c>
      <c r="AJ18" s="432" t="str">
        <f>IF($AG$5="","",การงาน!BT14)</f>
        <v/>
      </c>
      <c r="AK18" s="416" t="str">
        <f>IF($AK$5="","",Eพฐ!BM14)</f>
        <v/>
      </c>
      <c r="AL18" s="416" t="str">
        <f>IF($AK$5="","",Eพฐ!BQ14)</f>
        <v/>
      </c>
      <c r="AM18" s="416" t="str">
        <f>IF($AK$5="","",Eพฐ!BS14)</f>
        <v/>
      </c>
      <c r="AN18" s="432" t="str">
        <f>IF($AK$5="","",Eพฐ!BT14)</f>
        <v/>
      </c>
      <c r="AO18" s="416" t="str">
        <f>IF($AO$5="","",พต.1!BM14)</f>
        <v/>
      </c>
      <c r="AP18" s="416" t="str">
        <f>IF($AO$5="","",พต.1!BQ14)</f>
        <v/>
      </c>
      <c r="AQ18" s="416" t="str">
        <f>IF($AO$5="","",พต.1!BS14)</f>
        <v/>
      </c>
      <c r="AR18" s="432" t="str">
        <f>IF($AO$5="","",พต.1!BT14)</f>
        <v/>
      </c>
      <c r="AS18" s="416" t="str">
        <f>IF($AS$5="","",พต.2!BM14)</f>
        <v/>
      </c>
      <c r="AT18" s="416" t="str">
        <f>IF($AS$5="","",พต.2!BQ14)</f>
        <v/>
      </c>
      <c r="AU18" s="416" t="str">
        <f>IF($AS$5="","",พต.2!BS14)</f>
        <v/>
      </c>
      <c r="AV18" s="432" t="str">
        <f>IF($AS$5="","",พต.2!BT14)</f>
        <v/>
      </c>
      <c r="AW18" s="416" t="str">
        <f>IF($AW$5="","",พต.3!BM14)</f>
        <v/>
      </c>
      <c r="AX18" s="416" t="str">
        <f>IF($AW$5="","",พต.3!BQ14)</f>
        <v/>
      </c>
      <c r="AY18" s="416" t="str">
        <f>IF($AW$5="","",พต.3!BS14)</f>
        <v/>
      </c>
      <c r="AZ18" s="432" t="str">
        <f>IF($AW$5="","",พต.3!BT14)</f>
        <v/>
      </c>
      <c r="BA18" s="416" t="str">
        <f>IF($BA$5="","",พต.4!BM14)</f>
        <v/>
      </c>
      <c r="BB18" s="416" t="str">
        <f>IF($BA$5="","",พต.4!BQ14)</f>
        <v/>
      </c>
      <c r="BC18" s="416" t="str">
        <f>IF($BA$5="","",พต.4!BS14)</f>
        <v/>
      </c>
      <c r="BD18" s="432" t="str">
        <f>IF($BA$5="","",พต.4!BT14)</f>
        <v/>
      </c>
      <c r="BE18" s="416" t="str">
        <f>IF($BE$5="","",พต.5!BM14)</f>
        <v/>
      </c>
      <c r="BF18" s="416" t="str">
        <f>IF($BE$5="","",พต.5!BQ14)</f>
        <v/>
      </c>
      <c r="BG18" s="416" t="str">
        <f>IF($BE$5="","",พต.5!BS14)</f>
        <v/>
      </c>
      <c r="BH18" s="432" t="str">
        <f>IF($BE$5="","",พต.5!BT14)</f>
        <v/>
      </c>
      <c r="BI18" s="415"/>
      <c r="BJ18" s="415"/>
      <c r="BK18" s="415"/>
      <c r="BL18" s="415"/>
      <c r="BM18" s="25"/>
      <c r="BN18" s="412"/>
    </row>
    <row r="19" spans="2:66" s="65" customFormat="1" ht="17.100000000000001" customHeight="1">
      <c r="B19" s="412"/>
      <c r="C19" s="25"/>
      <c r="D19" s="415" t="str">
        <f>IF(ข้อมูลนร.2!D15="","",ข้อมูลนร.2!D15)</f>
        <v/>
      </c>
      <c r="E19" s="416" t="str">
        <f>IF($E$5="","",ไทย!BM15)</f>
        <v/>
      </c>
      <c r="F19" s="416" t="str">
        <f>IF($E$5="","",ไทย!BQ15)</f>
        <v/>
      </c>
      <c r="G19" s="416" t="str">
        <f>IF($E$5="","",ไทย!BS15)</f>
        <v/>
      </c>
      <c r="H19" s="432" t="str">
        <f>IF($E$5="","",ไทย!BT15)</f>
        <v/>
      </c>
      <c r="I19" s="416" t="str">
        <f>IF($I$5="","",คณิต!BM15)</f>
        <v/>
      </c>
      <c r="J19" s="416" t="str">
        <f>IF($I$5="","",คณิต!BQ15)</f>
        <v/>
      </c>
      <c r="K19" s="416" t="str">
        <f>IF($I$5="","",คณิต!BS15)</f>
        <v/>
      </c>
      <c r="L19" s="432" t="str">
        <f>IF($I$5="","",คณิต!BT15)</f>
        <v/>
      </c>
      <c r="M19" s="416" t="str">
        <f>IF($M$5="","",วิทย์!BM15)</f>
        <v/>
      </c>
      <c r="N19" s="416" t="str">
        <f>IF($M$5="","",วิทย์!BQ15)</f>
        <v/>
      </c>
      <c r="O19" s="416" t="str">
        <f>IF($M$5="","",วิทย์!BS15)</f>
        <v/>
      </c>
      <c r="P19" s="432" t="str">
        <f>IF($M$5="","",วิทย์!BT15)</f>
        <v/>
      </c>
      <c r="Q19" s="416" t="str">
        <f>IF($Q$5="","",สังคม!BM15)</f>
        <v/>
      </c>
      <c r="R19" s="416" t="str">
        <f>IF($Q$5="","",สังคม!BQ15)</f>
        <v/>
      </c>
      <c r="S19" s="416" t="str">
        <f>IF($Q$5="","",สังคม!BS15)</f>
        <v/>
      </c>
      <c r="T19" s="432" t="str">
        <f>IF($Q$5="","",สังคม!BT15)</f>
        <v/>
      </c>
      <c r="U19" s="416" t="str">
        <f>IF($U$5="","",ประวัติ!BM15)</f>
        <v/>
      </c>
      <c r="V19" s="416" t="str">
        <f>IF($U$5="","",ประวัติ!BQ15)</f>
        <v/>
      </c>
      <c r="W19" s="416" t="str">
        <f>IF($U$5="","",ประวัติ!BS15)</f>
        <v/>
      </c>
      <c r="X19" s="432" t="str">
        <f>IF($U$5="","",ประวัติ!BT15)</f>
        <v/>
      </c>
      <c r="Y19" s="416" t="str">
        <f>IF($Y$5="","",สุขศึกษา!BM15)</f>
        <v/>
      </c>
      <c r="Z19" s="416" t="str">
        <f>IF($Y$5="","",สุขศึกษา!BQ15)</f>
        <v/>
      </c>
      <c r="AA19" s="416" t="str">
        <f>IF($Y$5="","",สุขศึกษา!BS15)</f>
        <v/>
      </c>
      <c r="AB19" s="432" t="str">
        <f>IF($Y$5="","",สุขศึกษา!BT15)</f>
        <v/>
      </c>
      <c r="AC19" s="416" t="str">
        <f>IF($AC$5="","",ศิลปะ!BM15)</f>
        <v/>
      </c>
      <c r="AD19" s="416" t="str">
        <f>IF($AC$5="","",ศิลปะ!BQ15)</f>
        <v/>
      </c>
      <c r="AE19" s="416" t="str">
        <f>IF($AC$5="","",ศิลปะ!BS15)</f>
        <v/>
      </c>
      <c r="AF19" s="432" t="str">
        <f>IF($AC$5="","",ศิลปะ!BT15)</f>
        <v/>
      </c>
      <c r="AG19" s="416" t="str">
        <f>IF($AG$5="","",การงาน!BM15)</f>
        <v/>
      </c>
      <c r="AH19" s="416" t="str">
        <f>IF($AG$5="","",การงาน!BQ15)</f>
        <v/>
      </c>
      <c r="AI19" s="416" t="str">
        <f>IF($AG$5="","",การงาน!BS15)</f>
        <v/>
      </c>
      <c r="AJ19" s="432" t="str">
        <f>IF($AG$5="","",การงาน!BT15)</f>
        <v/>
      </c>
      <c r="AK19" s="416" t="str">
        <f>IF($AK$5="","",Eพฐ!BM15)</f>
        <v/>
      </c>
      <c r="AL19" s="416" t="str">
        <f>IF($AK$5="","",Eพฐ!BQ15)</f>
        <v/>
      </c>
      <c r="AM19" s="416" t="str">
        <f>IF($AK$5="","",Eพฐ!BS15)</f>
        <v/>
      </c>
      <c r="AN19" s="432" t="str">
        <f>IF($AK$5="","",Eพฐ!BT15)</f>
        <v/>
      </c>
      <c r="AO19" s="416" t="str">
        <f>IF($AO$5="","",พต.1!BM15)</f>
        <v/>
      </c>
      <c r="AP19" s="416" t="str">
        <f>IF($AO$5="","",พต.1!BQ15)</f>
        <v/>
      </c>
      <c r="AQ19" s="416" t="str">
        <f>IF($AO$5="","",พต.1!BS15)</f>
        <v/>
      </c>
      <c r="AR19" s="432" t="str">
        <f>IF($AO$5="","",พต.1!BT15)</f>
        <v/>
      </c>
      <c r="AS19" s="416" t="str">
        <f>IF($AS$5="","",พต.2!BM15)</f>
        <v/>
      </c>
      <c r="AT19" s="416" t="str">
        <f>IF($AS$5="","",พต.2!BQ15)</f>
        <v/>
      </c>
      <c r="AU19" s="416" t="str">
        <f>IF($AS$5="","",พต.2!BS15)</f>
        <v/>
      </c>
      <c r="AV19" s="432" t="str">
        <f>IF($AS$5="","",พต.2!BT15)</f>
        <v/>
      </c>
      <c r="AW19" s="416" t="str">
        <f>IF($AW$5="","",พต.3!BM15)</f>
        <v/>
      </c>
      <c r="AX19" s="416" t="str">
        <f>IF($AW$5="","",พต.3!BQ15)</f>
        <v/>
      </c>
      <c r="AY19" s="416" t="str">
        <f>IF($AW$5="","",พต.3!BS15)</f>
        <v/>
      </c>
      <c r="AZ19" s="432" t="str">
        <f>IF($AW$5="","",พต.3!BT15)</f>
        <v/>
      </c>
      <c r="BA19" s="416" t="str">
        <f>IF($BA$5="","",พต.4!BM15)</f>
        <v/>
      </c>
      <c r="BB19" s="416" t="str">
        <f>IF($BA$5="","",พต.4!BQ15)</f>
        <v/>
      </c>
      <c r="BC19" s="416" t="str">
        <f>IF($BA$5="","",พต.4!BS15)</f>
        <v/>
      </c>
      <c r="BD19" s="432" t="str">
        <f>IF($BA$5="","",พต.4!BT15)</f>
        <v/>
      </c>
      <c r="BE19" s="416" t="str">
        <f>IF($BE$5="","",พต.5!BM15)</f>
        <v/>
      </c>
      <c r="BF19" s="416" t="str">
        <f>IF($BE$5="","",พต.5!BQ15)</f>
        <v/>
      </c>
      <c r="BG19" s="416" t="str">
        <f>IF($BE$5="","",พต.5!BS15)</f>
        <v/>
      </c>
      <c r="BH19" s="432" t="str">
        <f>IF($BE$5="","",พต.5!BT15)</f>
        <v/>
      </c>
      <c r="BI19" s="415"/>
      <c r="BJ19" s="415"/>
      <c r="BK19" s="415"/>
      <c r="BL19" s="415"/>
      <c r="BM19" s="25"/>
      <c r="BN19" s="412"/>
    </row>
    <row r="20" spans="2:66" s="65" customFormat="1" ht="17.100000000000001" customHeight="1">
      <c r="B20" s="412"/>
      <c r="C20" s="25"/>
      <c r="D20" s="415" t="str">
        <f>IF(ข้อมูลนร.2!D16="","",ข้อมูลนร.2!D16)</f>
        <v/>
      </c>
      <c r="E20" s="416" t="str">
        <f>IF($E$5="","",ไทย!BM16)</f>
        <v/>
      </c>
      <c r="F20" s="416" t="str">
        <f>IF($E$5="","",ไทย!BQ16)</f>
        <v/>
      </c>
      <c r="G20" s="416" t="str">
        <f>IF($E$5="","",ไทย!BS16)</f>
        <v/>
      </c>
      <c r="H20" s="432" t="str">
        <f>IF($E$5="","",ไทย!BT16)</f>
        <v/>
      </c>
      <c r="I20" s="416" t="str">
        <f>IF($I$5="","",คณิต!BM16)</f>
        <v/>
      </c>
      <c r="J20" s="416" t="str">
        <f>IF($I$5="","",คณิต!BQ16)</f>
        <v/>
      </c>
      <c r="K20" s="416" t="str">
        <f>IF($I$5="","",คณิต!BS16)</f>
        <v/>
      </c>
      <c r="L20" s="432" t="str">
        <f>IF($I$5="","",คณิต!BT16)</f>
        <v/>
      </c>
      <c r="M20" s="416" t="str">
        <f>IF($M$5="","",วิทย์!BM16)</f>
        <v/>
      </c>
      <c r="N20" s="416" t="str">
        <f>IF($M$5="","",วิทย์!BQ16)</f>
        <v/>
      </c>
      <c r="O20" s="416" t="str">
        <f>IF($M$5="","",วิทย์!BS16)</f>
        <v/>
      </c>
      <c r="P20" s="432" t="str">
        <f>IF($M$5="","",วิทย์!BT16)</f>
        <v/>
      </c>
      <c r="Q20" s="416" t="str">
        <f>IF($Q$5="","",สังคม!BM16)</f>
        <v/>
      </c>
      <c r="R20" s="416" t="str">
        <f>IF($Q$5="","",สังคม!BQ16)</f>
        <v/>
      </c>
      <c r="S20" s="416" t="str">
        <f>IF($Q$5="","",สังคม!BS16)</f>
        <v/>
      </c>
      <c r="T20" s="432" t="str">
        <f>IF($Q$5="","",สังคม!BT16)</f>
        <v/>
      </c>
      <c r="U20" s="416" t="str">
        <f>IF($U$5="","",ประวัติ!BM16)</f>
        <v/>
      </c>
      <c r="V20" s="416" t="str">
        <f>IF($U$5="","",ประวัติ!BQ16)</f>
        <v/>
      </c>
      <c r="W20" s="416" t="str">
        <f>IF($U$5="","",ประวัติ!BS16)</f>
        <v/>
      </c>
      <c r="X20" s="432" t="str">
        <f>IF($U$5="","",ประวัติ!BT16)</f>
        <v/>
      </c>
      <c r="Y20" s="416" t="str">
        <f>IF($Y$5="","",สุขศึกษา!BM16)</f>
        <v/>
      </c>
      <c r="Z20" s="416" t="str">
        <f>IF($Y$5="","",สุขศึกษา!BQ16)</f>
        <v/>
      </c>
      <c r="AA20" s="416" t="str">
        <f>IF($Y$5="","",สุขศึกษา!BS16)</f>
        <v/>
      </c>
      <c r="AB20" s="432" t="str">
        <f>IF($Y$5="","",สุขศึกษา!BT16)</f>
        <v/>
      </c>
      <c r="AC20" s="416" t="str">
        <f>IF($AC$5="","",ศิลปะ!BM16)</f>
        <v/>
      </c>
      <c r="AD20" s="416" t="str">
        <f>IF($AC$5="","",ศิลปะ!BQ16)</f>
        <v/>
      </c>
      <c r="AE20" s="416" t="str">
        <f>IF($AC$5="","",ศิลปะ!BS16)</f>
        <v/>
      </c>
      <c r="AF20" s="432" t="str">
        <f>IF($AC$5="","",ศิลปะ!BT16)</f>
        <v/>
      </c>
      <c r="AG20" s="416" t="str">
        <f>IF($AG$5="","",การงาน!BM16)</f>
        <v/>
      </c>
      <c r="AH20" s="416" t="str">
        <f>IF($AG$5="","",การงาน!BQ16)</f>
        <v/>
      </c>
      <c r="AI20" s="416" t="str">
        <f>IF($AG$5="","",การงาน!BS16)</f>
        <v/>
      </c>
      <c r="AJ20" s="432" t="str">
        <f>IF($AG$5="","",การงาน!BT16)</f>
        <v/>
      </c>
      <c r="AK20" s="416" t="str">
        <f>IF($AK$5="","",Eพฐ!BM16)</f>
        <v/>
      </c>
      <c r="AL20" s="416" t="str">
        <f>IF($AK$5="","",Eพฐ!BQ16)</f>
        <v/>
      </c>
      <c r="AM20" s="416" t="str">
        <f>IF($AK$5="","",Eพฐ!BS16)</f>
        <v/>
      </c>
      <c r="AN20" s="432" t="str">
        <f>IF($AK$5="","",Eพฐ!BT16)</f>
        <v/>
      </c>
      <c r="AO20" s="416" t="str">
        <f>IF($AO$5="","",พต.1!BM16)</f>
        <v/>
      </c>
      <c r="AP20" s="416" t="str">
        <f>IF($AO$5="","",พต.1!BQ16)</f>
        <v/>
      </c>
      <c r="AQ20" s="416" t="str">
        <f>IF($AO$5="","",พต.1!BS16)</f>
        <v/>
      </c>
      <c r="AR20" s="432" t="str">
        <f>IF($AO$5="","",พต.1!BT16)</f>
        <v/>
      </c>
      <c r="AS20" s="416" t="str">
        <f>IF($AS$5="","",พต.2!BM16)</f>
        <v/>
      </c>
      <c r="AT20" s="416" t="str">
        <f>IF($AS$5="","",พต.2!BQ16)</f>
        <v/>
      </c>
      <c r="AU20" s="416" t="str">
        <f>IF($AS$5="","",พต.2!BS16)</f>
        <v/>
      </c>
      <c r="AV20" s="432" t="str">
        <f>IF($AS$5="","",พต.2!BT16)</f>
        <v/>
      </c>
      <c r="AW20" s="416" t="str">
        <f>IF($AW$5="","",พต.3!BM16)</f>
        <v/>
      </c>
      <c r="AX20" s="416" t="str">
        <f>IF($AW$5="","",พต.3!BQ16)</f>
        <v/>
      </c>
      <c r="AY20" s="416" t="str">
        <f>IF($AW$5="","",พต.3!BS16)</f>
        <v/>
      </c>
      <c r="AZ20" s="432" t="str">
        <f>IF($AW$5="","",พต.3!BT16)</f>
        <v/>
      </c>
      <c r="BA20" s="416" t="str">
        <f>IF($BA$5="","",พต.4!BM16)</f>
        <v/>
      </c>
      <c r="BB20" s="416" t="str">
        <f>IF($BA$5="","",พต.4!BQ16)</f>
        <v/>
      </c>
      <c r="BC20" s="416" t="str">
        <f>IF($BA$5="","",พต.4!BS16)</f>
        <v/>
      </c>
      <c r="BD20" s="432" t="str">
        <f>IF($BA$5="","",พต.4!BT16)</f>
        <v/>
      </c>
      <c r="BE20" s="416" t="str">
        <f>IF($BE$5="","",พต.5!BM16)</f>
        <v/>
      </c>
      <c r="BF20" s="416" t="str">
        <f>IF($BE$5="","",พต.5!BQ16)</f>
        <v/>
      </c>
      <c r="BG20" s="416" t="str">
        <f>IF($BE$5="","",พต.5!BS16)</f>
        <v/>
      </c>
      <c r="BH20" s="432" t="str">
        <f>IF($BE$5="","",พต.5!BT16)</f>
        <v/>
      </c>
      <c r="BI20" s="415"/>
      <c r="BJ20" s="415"/>
      <c r="BK20" s="415"/>
      <c r="BL20" s="415"/>
      <c r="BM20" s="25"/>
      <c r="BN20" s="412"/>
    </row>
    <row r="21" spans="2:66" s="65" customFormat="1" ht="17.100000000000001" customHeight="1">
      <c r="B21" s="412"/>
      <c r="C21" s="25"/>
      <c r="D21" s="415" t="str">
        <f>IF(ข้อมูลนร.2!D17="","",ข้อมูลนร.2!D17)</f>
        <v/>
      </c>
      <c r="E21" s="416" t="str">
        <f>IF($E$5="","",ไทย!BM17)</f>
        <v/>
      </c>
      <c r="F21" s="416" t="str">
        <f>IF($E$5="","",ไทย!BQ17)</f>
        <v/>
      </c>
      <c r="G21" s="416" t="str">
        <f>IF($E$5="","",ไทย!BS17)</f>
        <v/>
      </c>
      <c r="H21" s="432" t="str">
        <f>IF($E$5="","",ไทย!BT17)</f>
        <v/>
      </c>
      <c r="I21" s="416" t="str">
        <f>IF($I$5="","",คณิต!BM17)</f>
        <v/>
      </c>
      <c r="J21" s="416" t="str">
        <f>IF($I$5="","",คณิต!BQ17)</f>
        <v/>
      </c>
      <c r="K21" s="416" t="str">
        <f>IF($I$5="","",คณิต!BS17)</f>
        <v/>
      </c>
      <c r="L21" s="432" t="str">
        <f>IF($I$5="","",คณิต!BT17)</f>
        <v/>
      </c>
      <c r="M21" s="416" t="str">
        <f>IF($M$5="","",วิทย์!BM17)</f>
        <v/>
      </c>
      <c r="N21" s="416" t="str">
        <f>IF($M$5="","",วิทย์!BQ17)</f>
        <v/>
      </c>
      <c r="O21" s="416" t="str">
        <f>IF($M$5="","",วิทย์!BS17)</f>
        <v/>
      </c>
      <c r="P21" s="432" t="str">
        <f>IF($M$5="","",วิทย์!BT17)</f>
        <v/>
      </c>
      <c r="Q21" s="416" t="str">
        <f>IF($Q$5="","",สังคม!BM17)</f>
        <v/>
      </c>
      <c r="R21" s="416" t="str">
        <f>IF($Q$5="","",สังคม!BQ17)</f>
        <v/>
      </c>
      <c r="S21" s="416" t="str">
        <f>IF($Q$5="","",สังคม!BS17)</f>
        <v/>
      </c>
      <c r="T21" s="432" t="str">
        <f>IF($Q$5="","",สังคม!BT17)</f>
        <v/>
      </c>
      <c r="U21" s="416" t="str">
        <f>IF($U$5="","",ประวัติ!BM17)</f>
        <v/>
      </c>
      <c r="V21" s="416" t="str">
        <f>IF($U$5="","",ประวัติ!BQ17)</f>
        <v/>
      </c>
      <c r="W21" s="416" t="str">
        <f>IF($U$5="","",ประวัติ!BS17)</f>
        <v/>
      </c>
      <c r="X21" s="432" t="str">
        <f>IF($U$5="","",ประวัติ!BT17)</f>
        <v/>
      </c>
      <c r="Y21" s="416" t="str">
        <f>IF($Y$5="","",สุขศึกษา!BM17)</f>
        <v/>
      </c>
      <c r="Z21" s="416" t="str">
        <f>IF($Y$5="","",สุขศึกษา!BQ17)</f>
        <v/>
      </c>
      <c r="AA21" s="416" t="str">
        <f>IF($Y$5="","",สุขศึกษา!BS17)</f>
        <v/>
      </c>
      <c r="AB21" s="432" t="str">
        <f>IF($Y$5="","",สุขศึกษา!BT17)</f>
        <v/>
      </c>
      <c r="AC21" s="416" t="str">
        <f>IF($AC$5="","",ศิลปะ!BM17)</f>
        <v/>
      </c>
      <c r="AD21" s="416" t="str">
        <f>IF($AC$5="","",ศิลปะ!BQ17)</f>
        <v/>
      </c>
      <c r="AE21" s="416" t="str">
        <f>IF($AC$5="","",ศิลปะ!BS17)</f>
        <v/>
      </c>
      <c r="AF21" s="432" t="str">
        <f>IF($AC$5="","",ศิลปะ!BT17)</f>
        <v/>
      </c>
      <c r="AG21" s="416" t="str">
        <f>IF($AG$5="","",การงาน!BM17)</f>
        <v/>
      </c>
      <c r="AH21" s="416" t="str">
        <f>IF($AG$5="","",การงาน!BQ17)</f>
        <v/>
      </c>
      <c r="AI21" s="416" t="str">
        <f>IF($AG$5="","",การงาน!BS17)</f>
        <v/>
      </c>
      <c r="AJ21" s="432" t="str">
        <f>IF($AG$5="","",การงาน!BT17)</f>
        <v/>
      </c>
      <c r="AK21" s="416" t="str">
        <f>IF($AK$5="","",Eพฐ!BM17)</f>
        <v/>
      </c>
      <c r="AL21" s="416" t="str">
        <f>IF($AK$5="","",Eพฐ!BQ17)</f>
        <v/>
      </c>
      <c r="AM21" s="416" t="str">
        <f>IF($AK$5="","",Eพฐ!BS17)</f>
        <v/>
      </c>
      <c r="AN21" s="432" t="str">
        <f>IF($AK$5="","",Eพฐ!BT17)</f>
        <v/>
      </c>
      <c r="AO21" s="416" t="str">
        <f>IF($AO$5="","",พต.1!BM17)</f>
        <v/>
      </c>
      <c r="AP21" s="416" t="str">
        <f>IF($AO$5="","",พต.1!BQ17)</f>
        <v/>
      </c>
      <c r="AQ21" s="416" t="str">
        <f>IF($AO$5="","",พต.1!BS17)</f>
        <v/>
      </c>
      <c r="AR21" s="432" t="str">
        <f>IF($AO$5="","",พต.1!BT17)</f>
        <v/>
      </c>
      <c r="AS21" s="416" t="str">
        <f>IF($AS$5="","",พต.2!BM17)</f>
        <v/>
      </c>
      <c r="AT21" s="416" t="str">
        <f>IF($AS$5="","",พต.2!BQ17)</f>
        <v/>
      </c>
      <c r="AU21" s="416" t="str">
        <f>IF($AS$5="","",พต.2!BS17)</f>
        <v/>
      </c>
      <c r="AV21" s="432" t="str">
        <f>IF($AS$5="","",พต.2!BT17)</f>
        <v/>
      </c>
      <c r="AW21" s="416" t="str">
        <f>IF($AW$5="","",พต.3!BM17)</f>
        <v/>
      </c>
      <c r="AX21" s="416" t="str">
        <f>IF($AW$5="","",พต.3!BQ17)</f>
        <v/>
      </c>
      <c r="AY21" s="416" t="str">
        <f>IF($AW$5="","",พต.3!BS17)</f>
        <v/>
      </c>
      <c r="AZ21" s="432" t="str">
        <f>IF($AW$5="","",พต.3!BT17)</f>
        <v/>
      </c>
      <c r="BA21" s="416" t="str">
        <f>IF($BA$5="","",พต.4!BM17)</f>
        <v/>
      </c>
      <c r="BB21" s="416" t="str">
        <f>IF($BA$5="","",พต.4!BQ17)</f>
        <v/>
      </c>
      <c r="BC21" s="416" t="str">
        <f>IF($BA$5="","",พต.4!BS17)</f>
        <v/>
      </c>
      <c r="BD21" s="432" t="str">
        <f>IF($BA$5="","",พต.4!BT17)</f>
        <v/>
      </c>
      <c r="BE21" s="416" t="str">
        <f>IF($BE$5="","",พต.5!BM17)</f>
        <v/>
      </c>
      <c r="BF21" s="416" t="str">
        <f>IF($BE$5="","",พต.5!BQ17)</f>
        <v/>
      </c>
      <c r="BG21" s="416" t="str">
        <f>IF($BE$5="","",พต.5!BS17)</f>
        <v/>
      </c>
      <c r="BH21" s="432" t="str">
        <f>IF($BE$5="","",พต.5!BT17)</f>
        <v/>
      </c>
      <c r="BI21" s="415"/>
      <c r="BJ21" s="415"/>
      <c r="BK21" s="415"/>
      <c r="BL21" s="415"/>
      <c r="BM21" s="25"/>
      <c r="BN21" s="412"/>
    </row>
    <row r="22" spans="2:66" s="65" customFormat="1" ht="17.100000000000001" customHeight="1">
      <c r="B22" s="412"/>
      <c r="C22" s="25"/>
      <c r="D22" s="415" t="str">
        <f>IF(ข้อมูลนร.2!D18="","",ข้อมูลนร.2!D18)</f>
        <v/>
      </c>
      <c r="E22" s="416" t="str">
        <f>IF($E$5="","",ไทย!BM18)</f>
        <v/>
      </c>
      <c r="F22" s="416" t="str">
        <f>IF($E$5="","",ไทย!BQ18)</f>
        <v/>
      </c>
      <c r="G22" s="416" t="str">
        <f>IF($E$5="","",ไทย!BS18)</f>
        <v/>
      </c>
      <c r="H22" s="432" t="str">
        <f>IF($E$5="","",ไทย!BT18)</f>
        <v/>
      </c>
      <c r="I22" s="416" t="str">
        <f>IF($I$5="","",คณิต!BM18)</f>
        <v/>
      </c>
      <c r="J22" s="416" t="str">
        <f>IF($I$5="","",คณิต!BQ18)</f>
        <v/>
      </c>
      <c r="K22" s="416" t="str">
        <f>IF($I$5="","",คณิต!BS18)</f>
        <v/>
      </c>
      <c r="L22" s="432" t="str">
        <f>IF($I$5="","",คณิต!BT18)</f>
        <v/>
      </c>
      <c r="M22" s="416" t="str">
        <f>IF($M$5="","",วิทย์!BM18)</f>
        <v/>
      </c>
      <c r="N22" s="416" t="str">
        <f>IF($M$5="","",วิทย์!BQ18)</f>
        <v/>
      </c>
      <c r="O22" s="416" t="str">
        <f>IF($M$5="","",วิทย์!BS18)</f>
        <v/>
      </c>
      <c r="P22" s="432" t="str">
        <f>IF($M$5="","",วิทย์!BT18)</f>
        <v/>
      </c>
      <c r="Q22" s="416" t="str">
        <f>IF($Q$5="","",สังคม!BM18)</f>
        <v/>
      </c>
      <c r="R22" s="416" t="str">
        <f>IF($Q$5="","",สังคม!BQ18)</f>
        <v/>
      </c>
      <c r="S22" s="416" t="str">
        <f>IF($Q$5="","",สังคม!BS18)</f>
        <v/>
      </c>
      <c r="T22" s="432" t="str">
        <f>IF($Q$5="","",สังคม!BT18)</f>
        <v/>
      </c>
      <c r="U22" s="416" t="str">
        <f>IF($U$5="","",ประวัติ!BM18)</f>
        <v/>
      </c>
      <c r="V22" s="416" t="str">
        <f>IF($U$5="","",ประวัติ!BQ18)</f>
        <v/>
      </c>
      <c r="W22" s="416" t="str">
        <f>IF($U$5="","",ประวัติ!BS18)</f>
        <v/>
      </c>
      <c r="X22" s="432" t="str">
        <f>IF($U$5="","",ประวัติ!BT18)</f>
        <v/>
      </c>
      <c r="Y22" s="416" t="str">
        <f>IF($Y$5="","",สุขศึกษา!BM18)</f>
        <v/>
      </c>
      <c r="Z22" s="416" t="str">
        <f>IF($Y$5="","",สุขศึกษา!BQ18)</f>
        <v/>
      </c>
      <c r="AA22" s="416" t="str">
        <f>IF($Y$5="","",สุขศึกษา!BS18)</f>
        <v/>
      </c>
      <c r="AB22" s="432" t="str">
        <f>IF($Y$5="","",สุขศึกษา!BT18)</f>
        <v/>
      </c>
      <c r="AC22" s="416" t="str">
        <f>IF($AC$5="","",ศิลปะ!BM18)</f>
        <v/>
      </c>
      <c r="AD22" s="416" t="str">
        <f>IF($AC$5="","",ศิลปะ!BQ18)</f>
        <v/>
      </c>
      <c r="AE22" s="416" t="str">
        <f>IF($AC$5="","",ศิลปะ!BS18)</f>
        <v/>
      </c>
      <c r="AF22" s="432" t="str">
        <f>IF($AC$5="","",ศิลปะ!BT18)</f>
        <v/>
      </c>
      <c r="AG22" s="416" t="str">
        <f>IF($AG$5="","",การงาน!BM18)</f>
        <v/>
      </c>
      <c r="AH22" s="416" t="str">
        <f>IF($AG$5="","",การงาน!BQ18)</f>
        <v/>
      </c>
      <c r="AI22" s="416" t="str">
        <f>IF($AG$5="","",การงาน!BS18)</f>
        <v/>
      </c>
      <c r="AJ22" s="432" t="str">
        <f>IF($AG$5="","",การงาน!BT18)</f>
        <v/>
      </c>
      <c r="AK22" s="416" t="str">
        <f>IF($AK$5="","",Eพฐ!BM18)</f>
        <v/>
      </c>
      <c r="AL22" s="416" t="str">
        <f>IF($AK$5="","",Eพฐ!BQ18)</f>
        <v/>
      </c>
      <c r="AM22" s="416" t="str">
        <f>IF($AK$5="","",Eพฐ!BS18)</f>
        <v/>
      </c>
      <c r="AN22" s="432" t="str">
        <f>IF($AK$5="","",Eพฐ!BT18)</f>
        <v/>
      </c>
      <c r="AO22" s="416" t="str">
        <f>IF($AO$5="","",พต.1!BM18)</f>
        <v/>
      </c>
      <c r="AP22" s="416" t="str">
        <f>IF($AO$5="","",พต.1!BQ18)</f>
        <v/>
      </c>
      <c r="AQ22" s="416" t="str">
        <f>IF($AO$5="","",พต.1!BS18)</f>
        <v/>
      </c>
      <c r="AR22" s="432" t="str">
        <f>IF($AO$5="","",พต.1!BT18)</f>
        <v/>
      </c>
      <c r="AS22" s="416" t="str">
        <f>IF($AS$5="","",พต.2!BM18)</f>
        <v/>
      </c>
      <c r="AT22" s="416" t="str">
        <f>IF($AS$5="","",พต.2!BQ18)</f>
        <v/>
      </c>
      <c r="AU22" s="416" t="str">
        <f>IF($AS$5="","",พต.2!BS18)</f>
        <v/>
      </c>
      <c r="AV22" s="432" t="str">
        <f>IF($AS$5="","",พต.2!BT18)</f>
        <v/>
      </c>
      <c r="AW22" s="416" t="str">
        <f>IF($AW$5="","",พต.3!BM18)</f>
        <v/>
      </c>
      <c r="AX22" s="416" t="str">
        <f>IF($AW$5="","",พต.3!BQ18)</f>
        <v/>
      </c>
      <c r="AY22" s="416" t="str">
        <f>IF($AW$5="","",พต.3!BS18)</f>
        <v/>
      </c>
      <c r="AZ22" s="432" t="str">
        <f>IF($AW$5="","",พต.3!BT18)</f>
        <v/>
      </c>
      <c r="BA22" s="416" t="str">
        <f>IF($BA$5="","",พต.4!BM18)</f>
        <v/>
      </c>
      <c r="BB22" s="416" t="str">
        <f>IF($BA$5="","",พต.4!BQ18)</f>
        <v/>
      </c>
      <c r="BC22" s="416" t="str">
        <f>IF($BA$5="","",พต.4!BS18)</f>
        <v/>
      </c>
      <c r="BD22" s="432" t="str">
        <f>IF($BA$5="","",พต.4!BT18)</f>
        <v/>
      </c>
      <c r="BE22" s="416" t="str">
        <f>IF($BE$5="","",พต.5!BM18)</f>
        <v/>
      </c>
      <c r="BF22" s="416" t="str">
        <f>IF($BE$5="","",พต.5!BQ18)</f>
        <v/>
      </c>
      <c r="BG22" s="416" t="str">
        <f>IF($BE$5="","",พต.5!BS18)</f>
        <v/>
      </c>
      <c r="BH22" s="432" t="str">
        <f>IF($BE$5="","",พต.5!BT18)</f>
        <v/>
      </c>
      <c r="BI22" s="415"/>
      <c r="BJ22" s="415"/>
      <c r="BK22" s="415"/>
      <c r="BL22" s="415"/>
      <c r="BM22" s="25"/>
      <c r="BN22" s="412"/>
    </row>
    <row r="23" spans="2:66" s="65" customFormat="1" ht="17.100000000000001" customHeight="1">
      <c r="B23" s="412"/>
      <c r="C23" s="25"/>
      <c r="D23" s="415" t="str">
        <f>IF(ข้อมูลนร.2!D19="","",ข้อมูลนร.2!D19)</f>
        <v/>
      </c>
      <c r="E23" s="416" t="str">
        <f>IF($E$5="","",ไทย!BM19)</f>
        <v/>
      </c>
      <c r="F23" s="416" t="str">
        <f>IF($E$5="","",ไทย!BQ19)</f>
        <v/>
      </c>
      <c r="G23" s="416" t="str">
        <f>IF($E$5="","",ไทย!BS19)</f>
        <v/>
      </c>
      <c r="H23" s="432" t="str">
        <f>IF($E$5="","",ไทย!BT19)</f>
        <v/>
      </c>
      <c r="I23" s="416" t="str">
        <f>IF($I$5="","",คณิต!BM19)</f>
        <v/>
      </c>
      <c r="J23" s="416" t="str">
        <f>IF($I$5="","",คณิต!BQ19)</f>
        <v/>
      </c>
      <c r="K23" s="416" t="str">
        <f>IF($I$5="","",คณิต!BS19)</f>
        <v/>
      </c>
      <c r="L23" s="432" t="str">
        <f>IF($I$5="","",คณิต!BT19)</f>
        <v/>
      </c>
      <c r="M23" s="416" t="str">
        <f>IF($M$5="","",วิทย์!BM19)</f>
        <v/>
      </c>
      <c r="N23" s="416" t="str">
        <f>IF($M$5="","",วิทย์!BQ19)</f>
        <v/>
      </c>
      <c r="O23" s="416" t="str">
        <f>IF($M$5="","",วิทย์!BS19)</f>
        <v/>
      </c>
      <c r="P23" s="432" t="str">
        <f>IF($M$5="","",วิทย์!BT19)</f>
        <v/>
      </c>
      <c r="Q23" s="416" t="str">
        <f>IF($Q$5="","",สังคม!BM19)</f>
        <v/>
      </c>
      <c r="R23" s="416" t="str">
        <f>IF($Q$5="","",สังคม!BQ19)</f>
        <v/>
      </c>
      <c r="S23" s="416" t="str">
        <f>IF($Q$5="","",สังคม!BS19)</f>
        <v/>
      </c>
      <c r="T23" s="432" t="str">
        <f>IF($Q$5="","",สังคม!BT19)</f>
        <v/>
      </c>
      <c r="U23" s="416" t="str">
        <f>IF($U$5="","",ประวัติ!BM19)</f>
        <v/>
      </c>
      <c r="V23" s="416" t="str">
        <f>IF($U$5="","",ประวัติ!BQ19)</f>
        <v/>
      </c>
      <c r="W23" s="416" t="str">
        <f>IF($U$5="","",ประวัติ!BS19)</f>
        <v/>
      </c>
      <c r="X23" s="432" t="str">
        <f>IF($U$5="","",ประวัติ!BT19)</f>
        <v/>
      </c>
      <c r="Y23" s="416" t="str">
        <f>IF($Y$5="","",สุขศึกษา!BM19)</f>
        <v/>
      </c>
      <c r="Z23" s="416" t="str">
        <f>IF($Y$5="","",สุขศึกษา!BQ19)</f>
        <v/>
      </c>
      <c r="AA23" s="416" t="str">
        <f>IF($Y$5="","",สุขศึกษา!BS19)</f>
        <v/>
      </c>
      <c r="AB23" s="432" t="str">
        <f>IF($Y$5="","",สุขศึกษา!BT19)</f>
        <v/>
      </c>
      <c r="AC23" s="416" t="str">
        <f>IF($AC$5="","",ศิลปะ!BM19)</f>
        <v/>
      </c>
      <c r="AD23" s="416" t="str">
        <f>IF($AC$5="","",ศิลปะ!BQ19)</f>
        <v/>
      </c>
      <c r="AE23" s="416" t="str">
        <f>IF($AC$5="","",ศิลปะ!BS19)</f>
        <v/>
      </c>
      <c r="AF23" s="432" t="str">
        <f>IF($AC$5="","",ศิลปะ!BT19)</f>
        <v/>
      </c>
      <c r="AG23" s="416" t="str">
        <f>IF($AG$5="","",การงาน!BM19)</f>
        <v/>
      </c>
      <c r="AH23" s="416" t="str">
        <f>IF($AG$5="","",การงาน!BQ19)</f>
        <v/>
      </c>
      <c r="AI23" s="416" t="str">
        <f>IF($AG$5="","",การงาน!BS19)</f>
        <v/>
      </c>
      <c r="AJ23" s="432" t="str">
        <f>IF($AG$5="","",การงาน!BT19)</f>
        <v/>
      </c>
      <c r="AK23" s="416" t="str">
        <f>IF($AK$5="","",Eพฐ!BM19)</f>
        <v/>
      </c>
      <c r="AL23" s="416" t="str">
        <f>IF($AK$5="","",Eพฐ!BQ19)</f>
        <v/>
      </c>
      <c r="AM23" s="416" t="str">
        <f>IF($AK$5="","",Eพฐ!BS19)</f>
        <v/>
      </c>
      <c r="AN23" s="432" t="str">
        <f>IF($AK$5="","",Eพฐ!BT19)</f>
        <v/>
      </c>
      <c r="AO23" s="416" t="str">
        <f>IF($AO$5="","",พต.1!BM19)</f>
        <v/>
      </c>
      <c r="AP23" s="416" t="str">
        <f>IF($AO$5="","",พต.1!BQ19)</f>
        <v/>
      </c>
      <c r="AQ23" s="416" t="str">
        <f>IF($AO$5="","",พต.1!BS19)</f>
        <v/>
      </c>
      <c r="AR23" s="432" t="str">
        <f>IF($AO$5="","",พต.1!BT19)</f>
        <v/>
      </c>
      <c r="AS23" s="416" t="str">
        <f>IF($AS$5="","",พต.2!BM19)</f>
        <v/>
      </c>
      <c r="AT23" s="416" t="str">
        <f>IF($AS$5="","",พต.2!BQ19)</f>
        <v/>
      </c>
      <c r="AU23" s="416" t="str">
        <f>IF($AS$5="","",พต.2!BS19)</f>
        <v/>
      </c>
      <c r="AV23" s="432" t="str">
        <f>IF($AS$5="","",พต.2!BT19)</f>
        <v/>
      </c>
      <c r="AW23" s="416" t="str">
        <f>IF($AW$5="","",พต.3!BM19)</f>
        <v/>
      </c>
      <c r="AX23" s="416" t="str">
        <f>IF($AW$5="","",พต.3!BQ19)</f>
        <v/>
      </c>
      <c r="AY23" s="416" t="str">
        <f>IF($AW$5="","",พต.3!BS19)</f>
        <v/>
      </c>
      <c r="AZ23" s="432" t="str">
        <f>IF($AW$5="","",พต.3!BT19)</f>
        <v/>
      </c>
      <c r="BA23" s="416" t="str">
        <f>IF($BA$5="","",พต.4!BM19)</f>
        <v/>
      </c>
      <c r="BB23" s="416" t="str">
        <f>IF($BA$5="","",พต.4!BQ19)</f>
        <v/>
      </c>
      <c r="BC23" s="416" t="str">
        <f>IF($BA$5="","",พต.4!BS19)</f>
        <v/>
      </c>
      <c r="BD23" s="432" t="str">
        <f>IF($BA$5="","",พต.4!BT19)</f>
        <v/>
      </c>
      <c r="BE23" s="416" t="str">
        <f>IF($BE$5="","",พต.5!BM19)</f>
        <v/>
      </c>
      <c r="BF23" s="416" t="str">
        <f>IF($BE$5="","",พต.5!BQ19)</f>
        <v/>
      </c>
      <c r="BG23" s="416" t="str">
        <f>IF($BE$5="","",พต.5!BS19)</f>
        <v/>
      </c>
      <c r="BH23" s="432" t="str">
        <f>IF($BE$5="","",พต.5!BT19)</f>
        <v/>
      </c>
      <c r="BI23" s="415"/>
      <c r="BJ23" s="415"/>
      <c r="BK23" s="415"/>
      <c r="BL23" s="415"/>
      <c r="BM23" s="25"/>
      <c r="BN23" s="412"/>
    </row>
    <row r="24" spans="2:66" s="65" customFormat="1" ht="17.100000000000001" customHeight="1">
      <c r="B24" s="412"/>
      <c r="C24" s="25"/>
      <c r="D24" s="415" t="str">
        <f>IF(ข้อมูลนร.2!D20="","",ข้อมูลนร.2!D20)</f>
        <v/>
      </c>
      <c r="E24" s="416" t="str">
        <f>IF($E$5="","",ไทย!BM20)</f>
        <v/>
      </c>
      <c r="F24" s="416" t="str">
        <f>IF($E$5="","",ไทย!BQ20)</f>
        <v/>
      </c>
      <c r="G24" s="416" t="str">
        <f>IF($E$5="","",ไทย!BS20)</f>
        <v/>
      </c>
      <c r="H24" s="432" t="str">
        <f>IF($E$5="","",ไทย!BT20)</f>
        <v/>
      </c>
      <c r="I24" s="416" t="str">
        <f>IF($I$5="","",คณิต!BM20)</f>
        <v/>
      </c>
      <c r="J24" s="416" t="str">
        <f>IF($I$5="","",คณิต!BQ20)</f>
        <v/>
      </c>
      <c r="K24" s="416" t="str">
        <f>IF($I$5="","",คณิต!BS20)</f>
        <v/>
      </c>
      <c r="L24" s="432" t="str">
        <f>IF($I$5="","",คณิต!BT20)</f>
        <v/>
      </c>
      <c r="M24" s="416" t="str">
        <f>IF($M$5="","",วิทย์!BM20)</f>
        <v/>
      </c>
      <c r="N24" s="416" t="str">
        <f>IF($M$5="","",วิทย์!BQ20)</f>
        <v/>
      </c>
      <c r="O24" s="416" t="str">
        <f>IF($M$5="","",วิทย์!BS20)</f>
        <v/>
      </c>
      <c r="P24" s="432" t="str">
        <f>IF($M$5="","",วิทย์!BT20)</f>
        <v/>
      </c>
      <c r="Q24" s="416" t="str">
        <f>IF($Q$5="","",สังคม!BM20)</f>
        <v/>
      </c>
      <c r="R24" s="416" t="str">
        <f>IF($Q$5="","",สังคม!BQ20)</f>
        <v/>
      </c>
      <c r="S24" s="416" t="str">
        <f>IF($Q$5="","",สังคม!BS20)</f>
        <v/>
      </c>
      <c r="T24" s="432" t="str">
        <f>IF($Q$5="","",สังคม!BT20)</f>
        <v/>
      </c>
      <c r="U24" s="416" t="str">
        <f>IF($U$5="","",ประวัติ!BM20)</f>
        <v/>
      </c>
      <c r="V24" s="416" t="str">
        <f>IF($U$5="","",ประวัติ!BQ20)</f>
        <v/>
      </c>
      <c r="W24" s="416" t="str">
        <f>IF($U$5="","",ประวัติ!BS20)</f>
        <v/>
      </c>
      <c r="X24" s="432" t="str">
        <f>IF($U$5="","",ประวัติ!BT20)</f>
        <v/>
      </c>
      <c r="Y24" s="416" t="str">
        <f>IF($Y$5="","",สุขศึกษา!BM20)</f>
        <v/>
      </c>
      <c r="Z24" s="416" t="str">
        <f>IF($Y$5="","",สุขศึกษา!BQ20)</f>
        <v/>
      </c>
      <c r="AA24" s="416" t="str">
        <f>IF($Y$5="","",สุขศึกษา!BS20)</f>
        <v/>
      </c>
      <c r="AB24" s="432" t="str">
        <f>IF($Y$5="","",สุขศึกษา!BT20)</f>
        <v/>
      </c>
      <c r="AC24" s="416" t="str">
        <f>IF($AC$5="","",ศิลปะ!BM20)</f>
        <v/>
      </c>
      <c r="AD24" s="416" t="str">
        <f>IF($AC$5="","",ศิลปะ!BQ20)</f>
        <v/>
      </c>
      <c r="AE24" s="416" t="str">
        <f>IF($AC$5="","",ศิลปะ!BS20)</f>
        <v/>
      </c>
      <c r="AF24" s="432" t="str">
        <f>IF($AC$5="","",ศิลปะ!BT20)</f>
        <v/>
      </c>
      <c r="AG24" s="416" t="str">
        <f>IF($AG$5="","",การงาน!BM20)</f>
        <v/>
      </c>
      <c r="AH24" s="416" t="str">
        <f>IF($AG$5="","",การงาน!BQ20)</f>
        <v/>
      </c>
      <c r="AI24" s="416" t="str">
        <f>IF($AG$5="","",การงาน!BS20)</f>
        <v/>
      </c>
      <c r="AJ24" s="432" t="str">
        <f>IF($AG$5="","",การงาน!BT20)</f>
        <v/>
      </c>
      <c r="AK24" s="416" t="str">
        <f>IF($AK$5="","",Eพฐ!BM20)</f>
        <v/>
      </c>
      <c r="AL24" s="416" t="str">
        <f>IF($AK$5="","",Eพฐ!BQ20)</f>
        <v/>
      </c>
      <c r="AM24" s="416" t="str">
        <f>IF($AK$5="","",Eพฐ!BS20)</f>
        <v/>
      </c>
      <c r="AN24" s="432" t="str">
        <f>IF($AK$5="","",Eพฐ!BT20)</f>
        <v/>
      </c>
      <c r="AO24" s="416" t="str">
        <f>IF($AO$5="","",พต.1!BM20)</f>
        <v/>
      </c>
      <c r="AP24" s="416" t="str">
        <f>IF($AO$5="","",พต.1!BQ20)</f>
        <v/>
      </c>
      <c r="AQ24" s="416" t="str">
        <f>IF($AO$5="","",พต.1!BS20)</f>
        <v/>
      </c>
      <c r="AR24" s="432" t="str">
        <f>IF($AO$5="","",พต.1!BT20)</f>
        <v/>
      </c>
      <c r="AS24" s="416" t="str">
        <f>IF($AS$5="","",พต.2!BM20)</f>
        <v/>
      </c>
      <c r="AT24" s="416" t="str">
        <f>IF($AS$5="","",พต.2!BQ20)</f>
        <v/>
      </c>
      <c r="AU24" s="416" t="str">
        <f>IF($AS$5="","",พต.2!BS20)</f>
        <v/>
      </c>
      <c r="AV24" s="432" t="str">
        <f>IF($AS$5="","",พต.2!BT20)</f>
        <v/>
      </c>
      <c r="AW24" s="416" t="str">
        <f>IF($AW$5="","",พต.3!BM20)</f>
        <v/>
      </c>
      <c r="AX24" s="416" t="str">
        <f>IF($AW$5="","",พต.3!BQ20)</f>
        <v/>
      </c>
      <c r="AY24" s="416" t="str">
        <f>IF($AW$5="","",พต.3!BS20)</f>
        <v/>
      </c>
      <c r="AZ24" s="432" t="str">
        <f>IF($AW$5="","",พต.3!BT20)</f>
        <v/>
      </c>
      <c r="BA24" s="416" t="str">
        <f>IF($BA$5="","",พต.4!BM20)</f>
        <v/>
      </c>
      <c r="BB24" s="416" t="str">
        <f>IF($BA$5="","",พต.4!BQ20)</f>
        <v/>
      </c>
      <c r="BC24" s="416" t="str">
        <f>IF($BA$5="","",พต.4!BS20)</f>
        <v/>
      </c>
      <c r="BD24" s="432" t="str">
        <f>IF($BA$5="","",พต.4!BT20)</f>
        <v/>
      </c>
      <c r="BE24" s="416" t="str">
        <f>IF($BE$5="","",พต.5!BM20)</f>
        <v/>
      </c>
      <c r="BF24" s="416" t="str">
        <f>IF($BE$5="","",พต.5!BQ20)</f>
        <v/>
      </c>
      <c r="BG24" s="416" t="str">
        <f>IF($BE$5="","",พต.5!BS20)</f>
        <v/>
      </c>
      <c r="BH24" s="432" t="str">
        <f>IF($BE$5="","",พต.5!BT20)</f>
        <v/>
      </c>
      <c r="BI24" s="415"/>
      <c r="BJ24" s="415"/>
      <c r="BK24" s="415"/>
      <c r="BL24" s="415"/>
      <c r="BM24" s="25"/>
      <c r="BN24" s="412"/>
    </row>
    <row r="25" spans="2:66" s="65" customFormat="1" ht="17.100000000000001" customHeight="1">
      <c r="B25" s="412"/>
      <c r="C25" s="25"/>
      <c r="D25" s="415" t="str">
        <f>IF(ข้อมูลนร.2!D21="","",ข้อมูลนร.2!D21)</f>
        <v/>
      </c>
      <c r="E25" s="416" t="str">
        <f>IF($E$5="","",ไทย!BM21)</f>
        <v/>
      </c>
      <c r="F25" s="416" t="str">
        <f>IF($E$5="","",ไทย!BQ21)</f>
        <v/>
      </c>
      <c r="G25" s="416" t="str">
        <f>IF($E$5="","",ไทย!BS21)</f>
        <v/>
      </c>
      <c r="H25" s="432" t="str">
        <f>IF($E$5="","",ไทย!BT21)</f>
        <v/>
      </c>
      <c r="I25" s="416" t="str">
        <f>IF($I$5="","",คณิต!BM21)</f>
        <v/>
      </c>
      <c r="J25" s="416" t="str">
        <f>IF($I$5="","",คณิต!BQ21)</f>
        <v/>
      </c>
      <c r="K25" s="416" t="str">
        <f>IF($I$5="","",คณิต!BS21)</f>
        <v/>
      </c>
      <c r="L25" s="432" t="str">
        <f>IF($I$5="","",คณิต!BT21)</f>
        <v/>
      </c>
      <c r="M25" s="416" t="str">
        <f>IF($M$5="","",วิทย์!BM21)</f>
        <v/>
      </c>
      <c r="N25" s="416" t="str">
        <f>IF($M$5="","",วิทย์!BQ21)</f>
        <v/>
      </c>
      <c r="O25" s="416" t="str">
        <f>IF($M$5="","",วิทย์!BS21)</f>
        <v/>
      </c>
      <c r="P25" s="432" t="str">
        <f>IF($M$5="","",วิทย์!BT21)</f>
        <v/>
      </c>
      <c r="Q25" s="416" t="str">
        <f>IF($Q$5="","",สังคม!BM21)</f>
        <v/>
      </c>
      <c r="R25" s="416" t="str">
        <f>IF($Q$5="","",สังคม!BQ21)</f>
        <v/>
      </c>
      <c r="S25" s="416" t="str">
        <f>IF($Q$5="","",สังคม!BS21)</f>
        <v/>
      </c>
      <c r="T25" s="432" t="str">
        <f>IF($Q$5="","",สังคม!BT21)</f>
        <v/>
      </c>
      <c r="U25" s="416" t="str">
        <f>IF($U$5="","",ประวัติ!BM21)</f>
        <v/>
      </c>
      <c r="V25" s="416" t="str">
        <f>IF($U$5="","",ประวัติ!BQ21)</f>
        <v/>
      </c>
      <c r="W25" s="416" t="str">
        <f>IF($U$5="","",ประวัติ!BS21)</f>
        <v/>
      </c>
      <c r="X25" s="432" t="str">
        <f>IF($U$5="","",ประวัติ!BT21)</f>
        <v/>
      </c>
      <c r="Y25" s="416" t="str">
        <f>IF($Y$5="","",สุขศึกษา!BM21)</f>
        <v/>
      </c>
      <c r="Z25" s="416" t="str">
        <f>IF($Y$5="","",สุขศึกษา!BQ21)</f>
        <v/>
      </c>
      <c r="AA25" s="416" t="str">
        <f>IF($Y$5="","",สุขศึกษา!BS21)</f>
        <v/>
      </c>
      <c r="AB25" s="432" t="str">
        <f>IF($Y$5="","",สุขศึกษา!BT21)</f>
        <v/>
      </c>
      <c r="AC25" s="416" t="str">
        <f>IF($AC$5="","",ศิลปะ!BM21)</f>
        <v/>
      </c>
      <c r="AD25" s="416" t="str">
        <f>IF($AC$5="","",ศิลปะ!BQ21)</f>
        <v/>
      </c>
      <c r="AE25" s="416" t="str">
        <f>IF($AC$5="","",ศิลปะ!BS21)</f>
        <v/>
      </c>
      <c r="AF25" s="432" t="str">
        <f>IF($AC$5="","",ศิลปะ!BT21)</f>
        <v/>
      </c>
      <c r="AG25" s="416" t="str">
        <f>IF($AG$5="","",การงาน!BM21)</f>
        <v/>
      </c>
      <c r="AH25" s="416" t="str">
        <f>IF($AG$5="","",การงาน!BQ21)</f>
        <v/>
      </c>
      <c r="AI25" s="416" t="str">
        <f>IF($AG$5="","",การงาน!BS21)</f>
        <v/>
      </c>
      <c r="AJ25" s="432" t="str">
        <f>IF($AG$5="","",การงาน!BT21)</f>
        <v/>
      </c>
      <c r="AK25" s="416" t="str">
        <f>IF($AK$5="","",Eพฐ!BM21)</f>
        <v/>
      </c>
      <c r="AL25" s="416" t="str">
        <f>IF($AK$5="","",Eพฐ!BQ21)</f>
        <v/>
      </c>
      <c r="AM25" s="416" t="str">
        <f>IF($AK$5="","",Eพฐ!BS21)</f>
        <v/>
      </c>
      <c r="AN25" s="432" t="str">
        <f>IF($AK$5="","",Eพฐ!BT21)</f>
        <v/>
      </c>
      <c r="AO25" s="416" t="str">
        <f>IF($AO$5="","",พต.1!BM21)</f>
        <v/>
      </c>
      <c r="AP25" s="416" t="str">
        <f>IF($AO$5="","",พต.1!BQ21)</f>
        <v/>
      </c>
      <c r="AQ25" s="416" t="str">
        <f>IF($AO$5="","",พต.1!BS21)</f>
        <v/>
      </c>
      <c r="AR25" s="432" t="str">
        <f>IF($AO$5="","",พต.1!BT21)</f>
        <v/>
      </c>
      <c r="AS25" s="416" t="str">
        <f>IF($AS$5="","",พต.2!BM21)</f>
        <v/>
      </c>
      <c r="AT25" s="416" t="str">
        <f>IF($AS$5="","",พต.2!BQ21)</f>
        <v/>
      </c>
      <c r="AU25" s="416" t="str">
        <f>IF($AS$5="","",พต.2!BS21)</f>
        <v/>
      </c>
      <c r="AV25" s="432" t="str">
        <f>IF($AS$5="","",พต.2!BT21)</f>
        <v/>
      </c>
      <c r="AW25" s="416" t="str">
        <f>IF($AW$5="","",พต.3!BM21)</f>
        <v/>
      </c>
      <c r="AX25" s="416" t="str">
        <f>IF($AW$5="","",พต.3!BQ21)</f>
        <v/>
      </c>
      <c r="AY25" s="416" t="str">
        <f>IF($AW$5="","",พต.3!BS21)</f>
        <v/>
      </c>
      <c r="AZ25" s="432" t="str">
        <f>IF($AW$5="","",พต.3!BT21)</f>
        <v/>
      </c>
      <c r="BA25" s="416" t="str">
        <f>IF($BA$5="","",พต.4!BM21)</f>
        <v/>
      </c>
      <c r="BB25" s="416" t="str">
        <f>IF($BA$5="","",พต.4!BQ21)</f>
        <v/>
      </c>
      <c r="BC25" s="416" t="str">
        <f>IF($BA$5="","",พต.4!BS21)</f>
        <v/>
      </c>
      <c r="BD25" s="432" t="str">
        <f>IF($BA$5="","",พต.4!BT21)</f>
        <v/>
      </c>
      <c r="BE25" s="416" t="str">
        <f>IF($BE$5="","",พต.5!BM21)</f>
        <v/>
      </c>
      <c r="BF25" s="416" t="str">
        <f>IF($BE$5="","",พต.5!BQ21)</f>
        <v/>
      </c>
      <c r="BG25" s="416" t="str">
        <f>IF($BE$5="","",พต.5!BS21)</f>
        <v/>
      </c>
      <c r="BH25" s="432" t="str">
        <f>IF($BE$5="","",พต.5!BT21)</f>
        <v/>
      </c>
      <c r="BI25" s="415"/>
      <c r="BJ25" s="415"/>
      <c r="BK25" s="415"/>
      <c r="BL25" s="415"/>
      <c r="BM25" s="25"/>
      <c r="BN25" s="412"/>
    </row>
    <row r="26" spans="2:66" s="65" customFormat="1" ht="17.100000000000001" customHeight="1">
      <c r="B26" s="412"/>
      <c r="C26" s="25"/>
      <c r="D26" s="415" t="str">
        <f>IF(ข้อมูลนร.2!D22="","",ข้อมูลนร.2!D22)</f>
        <v/>
      </c>
      <c r="E26" s="416" t="str">
        <f>IF($E$5="","",ไทย!BM22)</f>
        <v/>
      </c>
      <c r="F26" s="416" t="str">
        <f>IF($E$5="","",ไทย!BQ22)</f>
        <v/>
      </c>
      <c r="G26" s="416" t="str">
        <f>IF($E$5="","",ไทย!BS22)</f>
        <v/>
      </c>
      <c r="H26" s="432" t="str">
        <f>IF($E$5="","",ไทย!BT22)</f>
        <v/>
      </c>
      <c r="I26" s="416" t="str">
        <f>IF($I$5="","",คณิต!BM22)</f>
        <v/>
      </c>
      <c r="J26" s="416" t="str">
        <f>IF($I$5="","",คณิต!BQ22)</f>
        <v/>
      </c>
      <c r="K26" s="416" t="str">
        <f>IF($I$5="","",คณิต!BS22)</f>
        <v/>
      </c>
      <c r="L26" s="432" t="str">
        <f>IF($I$5="","",คณิต!BT22)</f>
        <v/>
      </c>
      <c r="M26" s="416" t="str">
        <f>IF($M$5="","",วิทย์!BM22)</f>
        <v/>
      </c>
      <c r="N26" s="416" t="str">
        <f>IF($M$5="","",วิทย์!BQ22)</f>
        <v/>
      </c>
      <c r="O26" s="416" t="str">
        <f>IF($M$5="","",วิทย์!BS22)</f>
        <v/>
      </c>
      <c r="P26" s="432" t="str">
        <f>IF($M$5="","",วิทย์!BT22)</f>
        <v/>
      </c>
      <c r="Q26" s="416" t="str">
        <f>IF($Q$5="","",สังคม!BM22)</f>
        <v/>
      </c>
      <c r="R26" s="416" t="str">
        <f>IF($Q$5="","",สังคม!BQ22)</f>
        <v/>
      </c>
      <c r="S26" s="416" t="str">
        <f>IF($Q$5="","",สังคม!BS22)</f>
        <v/>
      </c>
      <c r="T26" s="432" t="str">
        <f>IF($Q$5="","",สังคม!BT22)</f>
        <v/>
      </c>
      <c r="U26" s="416" t="str">
        <f>IF($U$5="","",ประวัติ!BM22)</f>
        <v/>
      </c>
      <c r="V26" s="416" t="str">
        <f>IF($U$5="","",ประวัติ!BQ22)</f>
        <v/>
      </c>
      <c r="W26" s="416" t="str">
        <f>IF($U$5="","",ประวัติ!BS22)</f>
        <v/>
      </c>
      <c r="X26" s="432" t="str">
        <f>IF($U$5="","",ประวัติ!BT22)</f>
        <v/>
      </c>
      <c r="Y26" s="416" t="str">
        <f>IF($Y$5="","",สุขศึกษา!BM22)</f>
        <v/>
      </c>
      <c r="Z26" s="416" t="str">
        <f>IF($Y$5="","",สุขศึกษา!BQ22)</f>
        <v/>
      </c>
      <c r="AA26" s="416" t="str">
        <f>IF($Y$5="","",สุขศึกษา!BS22)</f>
        <v/>
      </c>
      <c r="AB26" s="432" t="str">
        <f>IF($Y$5="","",สุขศึกษา!BT22)</f>
        <v/>
      </c>
      <c r="AC26" s="416" t="str">
        <f>IF($AC$5="","",ศิลปะ!BM22)</f>
        <v/>
      </c>
      <c r="AD26" s="416" t="str">
        <f>IF($AC$5="","",ศิลปะ!BQ22)</f>
        <v/>
      </c>
      <c r="AE26" s="416" t="str">
        <f>IF($AC$5="","",ศิลปะ!BS22)</f>
        <v/>
      </c>
      <c r="AF26" s="432" t="str">
        <f>IF($AC$5="","",ศิลปะ!BT22)</f>
        <v/>
      </c>
      <c r="AG26" s="416" t="str">
        <f>IF($AG$5="","",การงาน!BM22)</f>
        <v/>
      </c>
      <c r="AH26" s="416" t="str">
        <f>IF($AG$5="","",การงาน!BQ22)</f>
        <v/>
      </c>
      <c r="AI26" s="416" t="str">
        <f>IF($AG$5="","",การงาน!BS22)</f>
        <v/>
      </c>
      <c r="AJ26" s="432" t="str">
        <f>IF($AG$5="","",การงาน!BT22)</f>
        <v/>
      </c>
      <c r="AK26" s="416" t="str">
        <f>IF($AK$5="","",Eพฐ!BM22)</f>
        <v/>
      </c>
      <c r="AL26" s="416" t="str">
        <f>IF($AK$5="","",Eพฐ!BQ22)</f>
        <v/>
      </c>
      <c r="AM26" s="416" t="str">
        <f>IF($AK$5="","",Eพฐ!BS22)</f>
        <v/>
      </c>
      <c r="AN26" s="432" t="str">
        <f>IF($AK$5="","",Eพฐ!BT22)</f>
        <v/>
      </c>
      <c r="AO26" s="416" t="str">
        <f>IF($AO$5="","",พต.1!BM22)</f>
        <v/>
      </c>
      <c r="AP26" s="416" t="str">
        <f>IF($AO$5="","",พต.1!BQ22)</f>
        <v/>
      </c>
      <c r="AQ26" s="416" t="str">
        <f>IF($AO$5="","",พต.1!BS22)</f>
        <v/>
      </c>
      <c r="AR26" s="432" t="str">
        <f>IF($AO$5="","",พต.1!BT22)</f>
        <v/>
      </c>
      <c r="AS26" s="416" t="str">
        <f>IF($AS$5="","",พต.2!BM22)</f>
        <v/>
      </c>
      <c r="AT26" s="416" t="str">
        <f>IF($AS$5="","",พต.2!BQ22)</f>
        <v/>
      </c>
      <c r="AU26" s="416" t="str">
        <f>IF($AS$5="","",พต.2!BS22)</f>
        <v/>
      </c>
      <c r="AV26" s="432" t="str">
        <f>IF($AS$5="","",พต.2!BT22)</f>
        <v/>
      </c>
      <c r="AW26" s="416" t="str">
        <f>IF($AW$5="","",พต.3!BM22)</f>
        <v/>
      </c>
      <c r="AX26" s="416" t="str">
        <f>IF($AW$5="","",พต.3!BQ22)</f>
        <v/>
      </c>
      <c r="AY26" s="416" t="str">
        <f>IF($AW$5="","",พต.3!BS22)</f>
        <v/>
      </c>
      <c r="AZ26" s="432" t="str">
        <f>IF($AW$5="","",พต.3!BT22)</f>
        <v/>
      </c>
      <c r="BA26" s="416" t="str">
        <f>IF($BA$5="","",พต.4!BM22)</f>
        <v/>
      </c>
      <c r="BB26" s="416" t="str">
        <f>IF($BA$5="","",พต.4!BQ22)</f>
        <v/>
      </c>
      <c r="BC26" s="416" t="str">
        <f>IF($BA$5="","",พต.4!BS22)</f>
        <v/>
      </c>
      <c r="BD26" s="432" t="str">
        <f>IF($BA$5="","",พต.4!BT22)</f>
        <v/>
      </c>
      <c r="BE26" s="416" t="str">
        <f>IF($BE$5="","",พต.5!BM22)</f>
        <v/>
      </c>
      <c r="BF26" s="416" t="str">
        <f>IF($BE$5="","",พต.5!BQ22)</f>
        <v/>
      </c>
      <c r="BG26" s="416" t="str">
        <f>IF($BE$5="","",พต.5!BS22)</f>
        <v/>
      </c>
      <c r="BH26" s="432" t="str">
        <f>IF($BE$5="","",พต.5!BT22)</f>
        <v/>
      </c>
      <c r="BI26" s="415"/>
      <c r="BJ26" s="415"/>
      <c r="BK26" s="415"/>
      <c r="BL26" s="415"/>
      <c r="BM26" s="25"/>
      <c r="BN26" s="412"/>
    </row>
    <row r="27" spans="2:66" s="65" customFormat="1" ht="17.100000000000001" customHeight="1">
      <c r="B27" s="412"/>
      <c r="C27" s="25"/>
      <c r="D27" s="415" t="str">
        <f>IF(ข้อมูลนร.2!D23="","",ข้อมูลนร.2!D23)</f>
        <v/>
      </c>
      <c r="E27" s="416" t="str">
        <f>IF($E$5="","",ไทย!BM23)</f>
        <v/>
      </c>
      <c r="F27" s="416" t="str">
        <f>IF($E$5="","",ไทย!BQ23)</f>
        <v/>
      </c>
      <c r="G27" s="416" t="str">
        <f>IF($E$5="","",ไทย!BS23)</f>
        <v/>
      </c>
      <c r="H27" s="432" t="str">
        <f>IF($E$5="","",ไทย!BT23)</f>
        <v/>
      </c>
      <c r="I27" s="416" t="str">
        <f>IF($I$5="","",คณิต!BM23)</f>
        <v/>
      </c>
      <c r="J27" s="416" t="str">
        <f>IF($I$5="","",คณิต!BQ23)</f>
        <v/>
      </c>
      <c r="K27" s="416" t="str">
        <f>IF($I$5="","",คณิต!BS23)</f>
        <v/>
      </c>
      <c r="L27" s="432" t="str">
        <f>IF($I$5="","",คณิต!BT23)</f>
        <v/>
      </c>
      <c r="M27" s="416" t="str">
        <f>IF($M$5="","",วิทย์!BM23)</f>
        <v/>
      </c>
      <c r="N27" s="416" t="str">
        <f>IF($M$5="","",วิทย์!BQ23)</f>
        <v/>
      </c>
      <c r="O27" s="416" t="str">
        <f>IF($M$5="","",วิทย์!BS23)</f>
        <v/>
      </c>
      <c r="P27" s="432" t="str">
        <f>IF($M$5="","",วิทย์!BT23)</f>
        <v/>
      </c>
      <c r="Q27" s="416" t="str">
        <f>IF($Q$5="","",สังคม!BM23)</f>
        <v/>
      </c>
      <c r="R27" s="416" t="str">
        <f>IF($Q$5="","",สังคม!BQ23)</f>
        <v/>
      </c>
      <c r="S27" s="416" t="str">
        <f>IF($Q$5="","",สังคม!BS23)</f>
        <v/>
      </c>
      <c r="T27" s="432" t="str">
        <f>IF($Q$5="","",สังคม!BT23)</f>
        <v/>
      </c>
      <c r="U27" s="416" t="str">
        <f>IF($U$5="","",ประวัติ!BM23)</f>
        <v/>
      </c>
      <c r="V27" s="416" t="str">
        <f>IF($U$5="","",ประวัติ!BQ23)</f>
        <v/>
      </c>
      <c r="W27" s="416" t="str">
        <f>IF($U$5="","",ประวัติ!BS23)</f>
        <v/>
      </c>
      <c r="X27" s="432" t="str">
        <f>IF($U$5="","",ประวัติ!BT23)</f>
        <v/>
      </c>
      <c r="Y27" s="416" t="str">
        <f>IF($Y$5="","",สุขศึกษา!BM23)</f>
        <v/>
      </c>
      <c r="Z27" s="416" t="str">
        <f>IF($Y$5="","",สุขศึกษา!BQ23)</f>
        <v/>
      </c>
      <c r="AA27" s="416" t="str">
        <f>IF($Y$5="","",สุขศึกษา!BS23)</f>
        <v/>
      </c>
      <c r="AB27" s="432" t="str">
        <f>IF($Y$5="","",สุขศึกษา!BT23)</f>
        <v/>
      </c>
      <c r="AC27" s="416" t="str">
        <f>IF($AC$5="","",ศิลปะ!BM23)</f>
        <v/>
      </c>
      <c r="AD27" s="416" t="str">
        <f>IF($AC$5="","",ศิลปะ!BQ23)</f>
        <v/>
      </c>
      <c r="AE27" s="416" t="str">
        <f>IF($AC$5="","",ศิลปะ!BS23)</f>
        <v/>
      </c>
      <c r="AF27" s="432" t="str">
        <f>IF($AC$5="","",ศิลปะ!BT23)</f>
        <v/>
      </c>
      <c r="AG27" s="416" t="str">
        <f>IF($AG$5="","",การงาน!BM23)</f>
        <v/>
      </c>
      <c r="AH27" s="416" t="str">
        <f>IF($AG$5="","",การงาน!BQ23)</f>
        <v/>
      </c>
      <c r="AI27" s="416" t="str">
        <f>IF($AG$5="","",การงาน!BS23)</f>
        <v/>
      </c>
      <c r="AJ27" s="432" t="str">
        <f>IF($AG$5="","",การงาน!BT23)</f>
        <v/>
      </c>
      <c r="AK27" s="416" t="str">
        <f>IF($AK$5="","",Eพฐ!BM23)</f>
        <v/>
      </c>
      <c r="AL27" s="416" t="str">
        <f>IF($AK$5="","",Eพฐ!BQ23)</f>
        <v/>
      </c>
      <c r="AM27" s="416" t="str">
        <f>IF($AK$5="","",Eพฐ!BS23)</f>
        <v/>
      </c>
      <c r="AN27" s="432" t="str">
        <f>IF($AK$5="","",Eพฐ!BT23)</f>
        <v/>
      </c>
      <c r="AO27" s="416" t="str">
        <f>IF($AO$5="","",พต.1!BM23)</f>
        <v/>
      </c>
      <c r="AP27" s="416" t="str">
        <f>IF($AO$5="","",พต.1!BQ23)</f>
        <v/>
      </c>
      <c r="AQ27" s="416" t="str">
        <f>IF($AO$5="","",พต.1!BS23)</f>
        <v/>
      </c>
      <c r="AR27" s="432" t="str">
        <f>IF($AO$5="","",พต.1!BT23)</f>
        <v/>
      </c>
      <c r="AS27" s="416" t="str">
        <f>IF($AS$5="","",พต.2!BM23)</f>
        <v/>
      </c>
      <c r="AT27" s="416" t="str">
        <f>IF($AS$5="","",พต.2!BQ23)</f>
        <v/>
      </c>
      <c r="AU27" s="416" t="str">
        <f>IF($AS$5="","",พต.2!BS23)</f>
        <v/>
      </c>
      <c r="AV27" s="432" t="str">
        <f>IF($AS$5="","",พต.2!BT23)</f>
        <v/>
      </c>
      <c r="AW27" s="416" t="str">
        <f>IF($AW$5="","",พต.3!BM23)</f>
        <v/>
      </c>
      <c r="AX27" s="416" t="str">
        <f>IF($AW$5="","",พต.3!BQ23)</f>
        <v/>
      </c>
      <c r="AY27" s="416" t="str">
        <f>IF($AW$5="","",พต.3!BS23)</f>
        <v/>
      </c>
      <c r="AZ27" s="432" t="str">
        <f>IF($AW$5="","",พต.3!BT23)</f>
        <v/>
      </c>
      <c r="BA27" s="416" t="str">
        <f>IF($BA$5="","",พต.4!BM23)</f>
        <v/>
      </c>
      <c r="BB27" s="416" t="str">
        <f>IF($BA$5="","",พต.4!BQ23)</f>
        <v/>
      </c>
      <c r="BC27" s="416" t="str">
        <f>IF($BA$5="","",พต.4!BS23)</f>
        <v/>
      </c>
      <c r="BD27" s="432" t="str">
        <f>IF($BA$5="","",พต.4!BT23)</f>
        <v/>
      </c>
      <c r="BE27" s="416" t="str">
        <f>IF($BE$5="","",พต.5!BM23)</f>
        <v/>
      </c>
      <c r="BF27" s="416" t="str">
        <f>IF($BE$5="","",พต.5!BQ23)</f>
        <v/>
      </c>
      <c r="BG27" s="416" t="str">
        <f>IF($BE$5="","",พต.5!BS23)</f>
        <v/>
      </c>
      <c r="BH27" s="432" t="str">
        <f>IF($BE$5="","",พต.5!BT23)</f>
        <v/>
      </c>
      <c r="BI27" s="415"/>
      <c r="BJ27" s="415"/>
      <c r="BK27" s="415"/>
      <c r="BL27" s="415"/>
      <c r="BM27" s="25"/>
      <c r="BN27" s="412"/>
    </row>
    <row r="28" spans="2:66" s="65" customFormat="1" ht="17.100000000000001" customHeight="1">
      <c r="B28" s="412"/>
      <c r="C28" s="25"/>
      <c r="D28" s="415" t="str">
        <f>IF(ข้อมูลนร.2!D24="","",ข้อมูลนร.2!D24)</f>
        <v/>
      </c>
      <c r="E28" s="416" t="str">
        <f>IF($E$5="","",ไทย!BM24)</f>
        <v/>
      </c>
      <c r="F28" s="416" t="str">
        <f>IF($E$5="","",ไทย!BQ24)</f>
        <v/>
      </c>
      <c r="G28" s="416" t="str">
        <f>IF($E$5="","",ไทย!BS24)</f>
        <v/>
      </c>
      <c r="H28" s="432" t="str">
        <f>IF($E$5="","",ไทย!BT24)</f>
        <v/>
      </c>
      <c r="I28" s="416" t="str">
        <f>IF($I$5="","",คณิต!BM24)</f>
        <v/>
      </c>
      <c r="J28" s="416" t="str">
        <f>IF($I$5="","",คณิต!BQ24)</f>
        <v/>
      </c>
      <c r="K28" s="416" t="str">
        <f>IF($I$5="","",คณิต!BS24)</f>
        <v/>
      </c>
      <c r="L28" s="432" t="str">
        <f>IF($I$5="","",คณิต!BT24)</f>
        <v/>
      </c>
      <c r="M28" s="416" t="str">
        <f>IF($M$5="","",วิทย์!BM24)</f>
        <v/>
      </c>
      <c r="N28" s="416" t="str">
        <f>IF($M$5="","",วิทย์!BQ24)</f>
        <v/>
      </c>
      <c r="O28" s="416" t="str">
        <f>IF($M$5="","",วิทย์!BS24)</f>
        <v/>
      </c>
      <c r="P28" s="432" t="str">
        <f>IF($M$5="","",วิทย์!BT24)</f>
        <v/>
      </c>
      <c r="Q28" s="416" t="str">
        <f>IF($Q$5="","",สังคม!BM24)</f>
        <v/>
      </c>
      <c r="R28" s="416" t="str">
        <f>IF($Q$5="","",สังคม!BQ24)</f>
        <v/>
      </c>
      <c r="S28" s="416" t="str">
        <f>IF($Q$5="","",สังคม!BS24)</f>
        <v/>
      </c>
      <c r="T28" s="432" t="str">
        <f>IF($Q$5="","",สังคม!BT24)</f>
        <v/>
      </c>
      <c r="U28" s="416" t="str">
        <f>IF($U$5="","",ประวัติ!BM24)</f>
        <v/>
      </c>
      <c r="V28" s="416" t="str">
        <f>IF($U$5="","",ประวัติ!BQ24)</f>
        <v/>
      </c>
      <c r="W28" s="416" t="str">
        <f>IF($U$5="","",ประวัติ!BS24)</f>
        <v/>
      </c>
      <c r="X28" s="432" t="str">
        <f>IF($U$5="","",ประวัติ!BT24)</f>
        <v/>
      </c>
      <c r="Y28" s="416" t="str">
        <f>IF($Y$5="","",สุขศึกษา!BM24)</f>
        <v/>
      </c>
      <c r="Z28" s="416" t="str">
        <f>IF($Y$5="","",สุขศึกษา!BQ24)</f>
        <v/>
      </c>
      <c r="AA28" s="416" t="str">
        <f>IF($Y$5="","",สุขศึกษา!BS24)</f>
        <v/>
      </c>
      <c r="AB28" s="432" t="str">
        <f>IF($Y$5="","",สุขศึกษา!BT24)</f>
        <v/>
      </c>
      <c r="AC28" s="416" t="str">
        <f>IF($AC$5="","",ศิลปะ!BM24)</f>
        <v/>
      </c>
      <c r="AD28" s="416" t="str">
        <f>IF($AC$5="","",ศิลปะ!BQ24)</f>
        <v/>
      </c>
      <c r="AE28" s="416" t="str">
        <f>IF($AC$5="","",ศิลปะ!BS24)</f>
        <v/>
      </c>
      <c r="AF28" s="432" t="str">
        <f>IF($AC$5="","",ศิลปะ!BT24)</f>
        <v/>
      </c>
      <c r="AG28" s="416" t="str">
        <f>IF($AG$5="","",การงาน!BM24)</f>
        <v/>
      </c>
      <c r="AH28" s="416" t="str">
        <f>IF($AG$5="","",การงาน!BQ24)</f>
        <v/>
      </c>
      <c r="AI28" s="416" t="str">
        <f>IF($AG$5="","",การงาน!BS24)</f>
        <v/>
      </c>
      <c r="AJ28" s="432" t="str">
        <f>IF($AG$5="","",การงาน!BT24)</f>
        <v/>
      </c>
      <c r="AK28" s="416" t="str">
        <f>IF($AK$5="","",Eพฐ!BM24)</f>
        <v/>
      </c>
      <c r="AL28" s="416" t="str">
        <f>IF($AK$5="","",Eพฐ!BQ24)</f>
        <v/>
      </c>
      <c r="AM28" s="416" t="str">
        <f>IF($AK$5="","",Eพฐ!BS24)</f>
        <v/>
      </c>
      <c r="AN28" s="432" t="str">
        <f>IF($AK$5="","",Eพฐ!BT24)</f>
        <v/>
      </c>
      <c r="AO28" s="416" t="str">
        <f>IF($AO$5="","",พต.1!BM24)</f>
        <v/>
      </c>
      <c r="AP28" s="416" t="str">
        <f>IF($AO$5="","",พต.1!BQ24)</f>
        <v/>
      </c>
      <c r="AQ28" s="416" t="str">
        <f>IF($AO$5="","",พต.1!BS24)</f>
        <v/>
      </c>
      <c r="AR28" s="432" t="str">
        <f>IF($AO$5="","",พต.1!BT24)</f>
        <v/>
      </c>
      <c r="AS28" s="416" t="str">
        <f>IF($AS$5="","",พต.2!BM24)</f>
        <v/>
      </c>
      <c r="AT28" s="416" t="str">
        <f>IF($AS$5="","",พต.2!BQ24)</f>
        <v/>
      </c>
      <c r="AU28" s="416" t="str">
        <f>IF($AS$5="","",พต.2!BS24)</f>
        <v/>
      </c>
      <c r="AV28" s="432" t="str">
        <f>IF($AS$5="","",พต.2!BT24)</f>
        <v/>
      </c>
      <c r="AW28" s="416" t="str">
        <f>IF($AW$5="","",พต.3!BM24)</f>
        <v/>
      </c>
      <c r="AX28" s="416" t="str">
        <f>IF($AW$5="","",พต.3!BQ24)</f>
        <v/>
      </c>
      <c r="AY28" s="416" t="str">
        <f>IF($AW$5="","",พต.3!BS24)</f>
        <v/>
      </c>
      <c r="AZ28" s="432" t="str">
        <f>IF($AW$5="","",พต.3!BT24)</f>
        <v/>
      </c>
      <c r="BA28" s="416" t="str">
        <f>IF($BA$5="","",พต.4!BM24)</f>
        <v/>
      </c>
      <c r="BB28" s="416" t="str">
        <f>IF($BA$5="","",พต.4!BQ24)</f>
        <v/>
      </c>
      <c r="BC28" s="416" t="str">
        <f>IF($BA$5="","",พต.4!BS24)</f>
        <v/>
      </c>
      <c r="BD28" s="432" t="str">
        <f>IF($BA$5="","",พต.4!BT24)</f>
        <v/>
      </c>
      <c r="BE28" s="416" t="str">
        <f>IF($BE$5="","",พต.5!BM24)</f>
        <v/>
      </c>
      <c r="BF28" s="416" t="str">
        <f>IF($BE$5="","",พต.5!BQ24)</f>
        <v/>
      </c>
      <c r="BG28" s="416" t="str">
        <f>IF($BE$5="","",พต.5!BS24)</f>
        <v/>
      </c>
      <c r="BH28" s="432" t="str">
        <f>IF($BE$5="","",พต.5!BT24)</f>
        <v/>
      </c>
      <c r="BI28" s="415"/>
      <c r="BJ28" s="415"/>
      <c r="BK28" s="415"/>
      <c r="BL28" s="415"/>
      <c r="BM28" s="25"/>
      <c r="BN28" s="412"/>
    </row>
    <row r="29" spans="2:66" s="65" customFormat="1" ht="17.100000000000001" customHeight="1">
      <c r="B29" s="412"/>
      <c r="C29" s="25"/>
      <c r="D29" s="415" t="str">
        <f>IF(ข้อมูลนร.2!D25="","",ข้อมูลนร.2!D25)</f>
        <v/>
      </c>
      <c r="E29" s="416" t="str">
        <f>IF($E$5="","",ไทย!BM25)</f>
        <v/>
      </c>
      <c r="F29" s="416" t="str">
        <f>IF($E$5="","",ไทย!BQ25)</f>
        <v/>
      </c>
      <c r="G29" s="416" t="str">
        <f>IF($E$5="","",ไทย!BS25)</f>
        <v/>
      </c>
      <c r="H29" s="432" t="str">
        <f>IF($E$5="","",ไทย!BT25)</f>
        <v/>
      </c>
      <c r="I29" s="416" t="str">
        <f>IF($I$5="","",คณิต!BM25)</f>
        <v/>
      </c>
      <c r="J29" s="416" t="str">
        <f>IF($I$5="","",คณิต!BQ25)</f>
        <v/>
      </c>
      <c r="K29" s="416" t="str">
        <f>IF($I$5="","",คณิต!BS25)</f>
        <v/>
      </c>
      <c r="L29" s="432" t="str">
        <f>IF($I$5="","",คณิต!BT25)</f>
        <v/>
      </c>
      <c r="M29" s="416" t="str">
        <f>IF($M$5="","",วิทย์!BM25)</f>
        <v/>
      </c>
      <c r="N29" s="416" t="str">
        <f>IF($M$5="","",วิทย์!BQ25)</f>
        <v/>
      </c>
      <c r="O29" s="416" t="str">
        <f>IF($M$5="","",วิทย์!BS25)</f>
        <v/>
      </c>
      <c r="P29" s="432" t="str">
        <f>IF($M$5="","",วิทย์!BT25)</f>
        <v/>
      </c>
      <c r="Q29" s="416" t="str">
        <f>IF($Q$5="","",สังคม!BM25)</f>
        <v/>
      </c>
      <c r="R29" s="416" t="str">
        <f>IF($Q$5="","",สังคม!BQ25)</f>
        <v/>
      </c>
      <c r="S29" s="416" t="str">
        <f>IF($Q$5="","",สังคม!BS25)</f>
        <v/>
      </c>
      <c r="T29" s="432" t="str">
        <f>IF($Q$5="","",สังคม!BT25)</f>
        <v/>
      </c>
      <c r="U29" s="416" t="str">
        <f>IF($U$5="","",ประวัติ!BM25)</f>
        <v/>
      </c>
      <c r="V29" s="416" t="str">
        <f>IF($U$5="","",ประวัติ!BQ25)</f>
        <v/>
      </c>
      <c r="W29" s="416" t="str">
        <f>IF($U$5="","",ประวัติ!BS25)</f>
        <v/>
      </c>
      <c r="X29" s="432" t="str">
        <f>IF($U$5="","",ประวัติ!BT25)</f>
        <v/>
      </c>
      <c r="Y29" s="416" t="str">
        <f>IF($Y$5="","",สุขศึกษา!BM25)</f>
        <v/>
      </c>
      <c r="Z29" s="416" t="str">
        <f>IF($Y$5="","",สุขศึกษา!BQ25)</f>
        <v/>
      </c>
      <c r="AA29" s="416" t="str">
        <f>IF($Y$5="","",สุขศึกษา!BS25)</f>
        <v/>
      </c>
      <c r="AB29" s="432" t="str">
        <f>IF($Y$5="","",สุขศึกษา!BT25)</f>
        <v/>
      </c>
      <c r="AC29" s="416" t="str">
        <f>IF($AC$5="","",ศิลปะ!BM25)</f>
        <v/>
      </c>
      <c r="AD29" s="416" t="str">
        <f>IF($AC$5="","",ศิลปะ!BQ25)</f>
        <v/>
      </c>
      <c r="AE29" s="416" t="str">
        <f>IF($AC$5="","",ศิลปะ!BS25)</f>
        <v/>
      </c>
      <c r="AF29" s="432" t="str">
        <f>IF($AC$5="","",ศิลปะ!BT25)</f>
        <v/>
      </c>
      <c r="AG29" s="416" t="str">
        <f>IF($AG$5="","",การงาน!BM25)</f>
        <v/>
      </c>
      <c r="AH29" s="416" t="str">
        <f>IF($AG$5="","",การงาน!BQ25)</f>
        <v/>
      </c>
      <c r="AI29" s="416" t="str">
        <f>IF($AG$5="","",การงาน!BS25)</f>
        <v/>
      </c>
      <c r="AJ29" s="432" t="str">
        <f>IF($AG$5="","",การงาน!BT25)</f>
        <v/>
      </c>
      <c r="AK29" s="416" t="str">
        <f>IF($AK$5="","",Eพฐ!BM25)</f>
        <v/>
      </c>
      <c r="AL29" s="416" t="str">
        <f>IF($AK$5="","",Eพฐ!BQ25)</f>
        <v/>
      </c>
      <c r="AM29" s="416" t="str">
        <f>IF($AK$5="","",Eพฐ!BS25)</f>
        <v/>
      </c>
      <c r="AN29" s="432" t="str">
        <f>IF($AK$5="","",Eพฐ!BT25)</f>
        <v/>
      </c>
      <c r="AO29" s="416" t="str">
        <f>IF($AO$5="","",พต.1!BM25)</f>
        <v/>
      </c>
      <c r="AP29" s="416" t="str">
        <f>IF($AO$5="","",พต.1!BQ25)</f>
        <v/>
      </c>
      <c r="AQ29" s="416" t="str">
        <f>IF($AO$5="","",พต.1!BS25)</f>
        <v/>
      </c>
      <c r="AR29" s="432" t="str">
        <f>IF($AO$5="","",พต.1!BT25)</f>
        <v/>
      </c>
      <c r="AS29" s="416" t="str">
        <f>IF($AS$5="","",พต.2!BM25)</f>
        <v/>
      </c>
      <c r="AT29" s="416" t="str">
        <f>IF($AS$5="","",พต.2!BQ25)</f>
        <v/>
      </c>
      <c r="AU29" s="416" t="str">
        <f>IF($AS$5="","",พต.2!BS25)</f>
        <v/>
      </c>
      <c r="AV29" s="432" t="str">
        <f>IF($AS$5="","",พต.2!BT25)</f>
        <v/>
      </c>
      <c r="AW29" s="416" t="str">
        <f>IF($AW$5="","",พต.3!BM25)</f>
        <v/>
      </c>
      <c r="AX29" s="416" t="str">
        <f>IF($AW$5="","",พต.3!BQ25)</f>
        <v/>
      </c>
      <c r="AY29" s="416" t="str">
        <f>IF($AW$5="","",พต.3!BS25)</f>
        <v/>
      </c>
      <c r="AZ29" s="432" t="str">
        <f>IF($AW$5="","",พต.3!BT25)</f>
        <v/>
      </c>
      <c r="BA29" s="416" t="str">
        <f>IF($BA$5="","",พต.4!BM25)</f>
        <v/>
      </c>
      <c r="BB29" s="416" t="str">
        <f>IF($BA$5="","",พต.4!BQ25)</f>
        <v/>
      </c>
      <c r="BC29" s="416" t="str">
        <f>IF($BA$5="","",พต.4!BS25)</f>
        <v/>
      </c>
      <c r="BD29" s="432" t="str">
        <f>IF($BA$5="","",พต.4!BT25)</f>
        <v/>
      </c>
      <c r="BE29" s="416" t="str">
        <f>IF($BE$5="","",พต.5!BM25)</f>
        <v/>
      </c>
      <c r="BF29" s="416" t="str">
        <f>IF($BE$5="","",พต.5!BQ25)</f>
        <v/>
      </c>
      <c r="BG29" s="416" t="str">
        <f>IF($BE$5="","",พต.5!BS25)</f>
        <v/>
      </c>
      <c r="BH29" s="432" t="str">
        <f>IF($BE$5="","",พต.5!BT25)</f>
        <v/>
      </c>
      <c r="BI29" s="415"/>
      <c r="BJ29" s="415"/>
      <c r="BK29" s="415"/>
      <c r="BL29" s="415"/>
      <c r="BM29" s="25"/>
      <c r="BN29" s="412"/>
    </row>
    <row r="30" spans="2:66" s="65" customFormat="1" ht="17.100000000000001" customHeight="1">
      <c r="B30" s="412"/>
      <c r="C30" s="25"/>
      <c r="D30" s="415" t="str">
        <f>IF(ข้อมูลนร.2!D26="","",ข้อมูลนร.2!D26)</f>
        <v/>
      </c>
      <c r="E30" s="416" t="str">
        <f>IF($E$5="","",ไทย!BM26)</f>
        <v/>
      </c>
      <c r="F30" s="416" t="str">
        <f>IF($E$5="","",ไทย!BQ26)</f>
        <v/>
      </c>
      <c r="G30" s="416" t="str">
        <f>IF($E$5="","",ไทย!BS26)</f>
        <v/>
      </c>
      <c r="H30" s="432" t="str">
        <f>IF($E$5="","",ไทย!BT26)</f>
        <v/>
      </c>
      <c r="I30" s="416" t="str">
        <f>IF($I$5="","",คณิต!BM26)</f>
        <v/>
      </c>
      <c r="J30" s="416" t="str">
        <f>IF($I$5="","",คณิต!BQ26)</f>
        <v/>
      </c>
      <c r="K30" s="416" t="str">
        <f>IF($I$5="","",คณิต!BS26)</f>
        <v/>
      </c>
      <c r="L30" s="432" t="str">
        <f>IF($I$5="","",คณิต!BT26)</f>
        <v/>
      </c>
      <c r="M30" s="416" t="str">
        <f>IF($M$5="","",วิทย์!BM26)</f>
        <v/>
      </c>
      <c r="N30" s="416" t="str">
        <f>IF($M$5="","",วิทย์!BQ26)</f>
        <v/>
      </c>
      <c r="O30" s="416" t="str">
        <f>IF($M$5="","",วิทย์!BS26)</f>
        <v/>
      </c>
      <c r="P30" s="432" t="str">
        <f>IF($M$5="","",วิทย์!BT26)</f>
        <v/>
      </c>
      <c r="Q30" s="416" t="str">
        <f>IF($Q$5="","",สังคม!BM26)</f>
        <v/>
      </c>
      <c r="R30" s="416" t="str">
        <f>IF($Q$5="","",สังคม!BQ26)</f>
        <v/>
      </c>
      <c r="S30" s="416" t="str">
        <f>IF($Q$5="","",สังคม!BS26)</f>
        <v/>
      </c>
      <c r="T30" s="432" t="str">
        <f>IF($Q$5="","",สังคม!BT26)</f>
        <v/>
      </c>
      <c r="U30" s="416" t="str">
        <f>IF($U$5="","",ประวัติ!BM26)</f>
        <v/>
      </c>
      <c r="V30" s="416" t="str">
        <f>IF($U$5="","",ประวัติ!BQ26)</f>
        <v/>
      </c>
      <c r="W30" s="416" t="str">
        <f>IF($U$5="","",ประวัติ!BS26)</f>
        <v/>
      </c>
      <c r="X30" s="432" t="str">
        <f>IF($U$5="","",ประวัติ!BT26)</f>
        <v/>
      </c>
      <c r="Y30" s="416" t="str">
        <f>IF($Y$5="","",สุขศึกษา!BM26)</f>
        <v/>
      </c>
      <c r="Z30" s="416" t="str">
        <f>IF($Y$5="","",สุขศึกษา!BQ26)</f>
        <v/>
      </c>
      <c r="AA30" s="416" t="str">
        <f>IF($Y$5="","",สุขศึกษา!BS26)</f>
        <v/>
      </c>
      <c r="AB30" s="432" t="str">
        <f>IF($Y$5="","",สุขศึกษา!BT26)</f>
        <v/>
      </c>
      <c r="AC30" s="416" t="str">
        <f>IF($AC$5="","",ศิลปะ!BM26)</f>
        <v/>
      </c>
      <c r="AD30" s="416" t="str">
        <f>IF($AC$5="","",ศิลปะ!BQ26)</f>
        <v/>
      </c>
      <c r="AE30" s="416" t="str">
        <f>IF($AC$5="","",ศิลปะ!BS26)</f>
        <v/>
      </c>
      <c r="AF30" s="432" t="str">
        <f>IF($AC$5="","",ศิลปะ!BT26)</f>
        <v/>
      </c>
      <c r="AG30" s="416" t="str">
        <f>IF($AG$5="","",การงาน!BM26)</f>
        <v/>
      </c>
      <c r="AH30" s="416" t="str">
        <f>IF($AG$5="","",การงาน!BQ26)</f>
        <v/>
      </c>
      <c r="AI30" s="416" t="str">
        <f>IF($AG$5="","",การงาน!BS26)</f>
        <v/>
      </c>
      <c r="AJ30" s="432" t="str">
        <f>IF($AG$5="","",การงาน!BT26)</f>
        <v/>
      </c>
      <c r="AK30" s="416" t="str">
        <f>IF($AK$5="","",Eพฐ!BM26)</f>
        <v/>
      </c>
      <c r="AL30" s="416" t="str">
        <f>IF($AK$5="","",Eพฐ!BQ26)</f>
        <v/>
      </c>
      <c r="AM30" s="416" t="str">
        <f>IF($AK$5="","",Eพฐ!BS26)</f>
        <v/>
      </c>
      <c r="AN30" s="432" t="str">
        <f>IF($AK$5="","",Eพฐ!BT26)</f>
        <v/>
      </c>
      <c r="AO30" s="416" t="str">
        <f>IF($AO$5="","",พต.1!BM26)</f>
        <v/>
      </c>
      <c r="AP30" s="416" t="str">
        <f>IF($AO$5="","",พต.1!BQ26)</f>
        <v/>
      </c>
      <c r="AQ30" s="416" t="str">
        <f>IF($AO$5="","",พต.1!BS26)</f>
        <v/>
      </c>
      <c r="AR30" s="432" t="str">
        <f>IF($AO$5="","",พต.1!BT26)</f>
        <v/>
      </c>
      <c r="AS30" s="416" t="str">
        <f>IF($AS$5="","",พต.2!BM26)</f>
        <v/>
      </c>
      <c r="AT30" s="416" t="str">
        <f>IF($AS$5="","",พต.2!BQ26)</f>
        <v/>
      </c>
      <c r="AU30" s="416" t="str">
        <f>IF($AS$5="","",พต.2!BS26)</f>
        <v/>
      </c>
      <c r="AV30" s="432" t="str">
        <f>IF($AS$5="","",พต.2!BT26)</f>
        <v/>
      </c>
      <c r="AW30" s="416" t="str">
        <f>IF($AW$5="","",พต.3!BM26)</f>
        <v/>
      </c>
      <c r="AX30" s="416" t="str">
        <f>IF($AW$5="","",พต.3!BQ26)</f>
        <v/>
      </c>
      <c r="AY30" s="416" t="str">
        <f>IF($AW$5="","",พต.3!BS26)</f>
        <v/>
      </c>
      <c r="AZ30" s="432" t="str">
        <f>IF($AW$5="","",พต.3!BT26)</f>
        <v/>
      </c>
      <c r="BA30" s="416" t="str">
        <f>IF($BA$5="","",พต.4!BM26)</f>
        <v/>
      </c>
      <c r="BB30" s="416" t="str">
        <f>IF($BA$5="","",พต.4!BQ26)</f>
        <v/>
      </c>
      <c r="BC30" s="416" t="str">
        <f>IF($BA$5="","",พต.4!BS26)</f>
        <v/>
      </c>
      <c r="BD30" s="432" t="str">
        <f>IF($BA$5="","",พต.4!BT26)</f>
        <v/>
      </c>
      <c r="BE30" s="416" t="str">
        <f>IF($BE$5="","",พต.5!BM26)</f>
        <v/>
      </c>
      <c r="BF30" s="416" t="str">
        <f>IF($BE$5="","",พต.5!BQ26)</f>
        <v/>
      </c>
      <c r="BG30" s="416" t="str">
        <f>IF($BE$5="","",พต.5!BS26)</f>
        <v/>
      </c>
      <c r="BH30" s="432" t="str">
        <f>IF($BE$5="","",พต.5!BT26)</f>
        <v/>
      </c>
      <c r="BI30" s="415"/>
      <c r="BJ30" s="415"/>
      <c r="BK30" s="415"/>
      <c r="BL30" s="415"/>
      <c r="BM30" s="25"/>
      <c r="BN30" s="412"/>
    </row>
    <row r="31" spans="2:66" s="65" customFormat="1" ht="17.100000000000001" customHeight="1">
      <c r="B31" s="412"/>
      <c r="C31" s="25"/>
      <c r="D31" s="415" t="str">
        <f>IF(ข้อมูลนร.2!D27="","",ข้อมูลนร.2!D27)</f>
        <v/>
      </c>
      <c r="E31" s="416" t="str">
        <f>IF($E$5="","",ไทย!BM27)</f>
        <v/>
      </c>
      <c r="F31" s="416" t="str">
        <f>IF($E$5="","",ไทย!BQ27)</f>
        <v/>
      </c>
      <c r="G31" s="416" t="str">
        <f>IF($E$5="","",ไทย!BS27)</f>
        <v/>
      </c>
      <c r="H31" s="432" t="str">
        <f>IF($E$5="","",ไทย!BT27)</f>
        <v/>
      </c>
      <c r="I31" s="416" t="str">
        <f>IF($I$5="","",คณิต!BM27)</f>
        <v/>
      </c>
      <c r="J31" s="416" t="str">
        <f>IF($I$5="","",คณิต!BQ27)</f>
        <v/>
      </c>
      <c r="K31" s="416" t="str">
        <f>IF($I$5="","",คณิต!BS27)</f>
        <v/>
      </c>
      <c r="L31" s="432" t="str">
        <f>IF($I$5="","",คณิต!BT27)</f>
        <v/>
      </c>
      <c r="M31" s="416" t="str">
        <f>IF($M$5="","",วิทย์!BM27)</f>
        <v/>
      </c>
      <c r="N31" s="416" t="str">
        <f>IF($M$5="","",วิทย์!BQ27)</f>
        <v/>
      </c>
      <c r="O31" s="416" t="str">
        <f>IF($M$5="","",วิทย์!BS27)</f>
        <v/>
      </c>
      <c r="P31" s="432" t="str">
        <f>IF($M$5="","",วิทย์!BT27)</f>
        <v/>
      </c>
      <c r="Q31" s="416" t="str">
        <f>IF($Q$5="","",สังคม!BM27)</f>
        <v/>
      </c>
      <c r="R31" s="416" t="str">
        <f>IF($Q$5="","",สังคม!BQ27)</f>
        <v/>
      </c>
      <c r="S31" s="416" t="str">
        <f>IF($Q$5="","",สังคม!BS27)</f>
        <v/>
      </c>
      <c r="T31" s="432" t="str">
        <f>IF($Q$5="","",สังคม!BT27)</f>
        <v/>
      </c>
      <c r="U31" s="416" t="str">
        <f>IF($U$5="","",ประวัติ!BM27)</f>
        <v/>
      </c>
      <c r="V31" s="416" t="str">
        <f>IF($U$5="","",ประวัติ!BQ27)</f>
        <v/>
      </c>
      <c r="W31" s="416" t="str">
        <f>IF($U$5="","",ประวัติ!BS27)</f>
        <v/>
      </c>
      <c r="X31" s="432" t="str">
        <f>IF($U$5="","",ประวัติ!BT27)</f>
        <v/>
      </c>
      <c r="Y31" s="416" t="str">
        <f>IF($Y$5="","",สุขศึกษา!BM27)</f>
        <v/>
      </c>
      <c r="Z31" s="416" t="str">
        <f>IF($Y$5="","",สุขศึกษา!BQ27)</f>
        <v/>
      </c>
      <c r="AA31" s="416" t="str">
        <f>IF($Y$5="","",สุขศึกษา!BS27)</f>
        <v/>
      </c>
      <c r="AB31" s="432" t="str">
        <f>IF($Y$5="","",สุขศึกษา!BT27)</f>
        <v/>
      </c>
      <c r="AC31" s="416" t="str">
        <f>IF($AC$5="","",ศิลปะ!BM27)</f>
        <v/>
      </c>
      <c r="AD31" s="416" t="str">
        <f>IF($AC$5="","",ศิลปะ!BQ27)</f>
        <v/>
      </c>
      <c r="AE31" s="416" t="str">
        <f>IF($AC$5="","",ศิลปะ!BS27)</f>
        <v/>
      </c>
      <c r="AF31" s="432" t="str">
        <f>IF($AC$5="","",ศิลปะ!BT27)</f>
        <v/>
      </c>
      <c r="AG31" s="416" t="str">
        <f>IF($AG$5="","",การงาน!BM27)</f>
        <v/>
      </c>
      <c r="AH31" s="416" t="str">
        <f>IF($AG$5="","",การงาน!BQ27)</f>
        <v/>
      </c>
      <c r="AI31" s="416" t="str">
        <f>IF($AG$5="","",การงาน!BS27)</f>
        <v/>
      </c>
      <c r="AJ31" s="432" t="str">
        <f>IF($AG$5="","",การงาน!BT27)</f>
        <v/>
      </c>
      <c r="AK31" s="416" t="str">
        <f>IF($AK$5="","",Eพฐ!BM27)</f>
        <v/>
      </c>
      <c r="AL31" s="416" t="str">
        <f>IF($AK$5="","",Eพฐ!BQ27)</f>
        <v/>
      </c>
      <c r="AM31" s="416" t="str">
        <f>IF($AK$5="","",Eพฐ!BS27)</f>
        <v/>
      </c>
      <c r="AN31" s="432" t="str">
        <f>IF($AK$5="","",Eพฐ!BT27)</f>
        <v/>
      </c>
      <c r="AO31" s="416" t="str">
        <f>IF($AO$5="","",พต.1!BM27)</f>
        <v/>
      </c>
      <c r="AP31" s="416" t="str">
        <f>IF($AO$5="","",พต.1!BQ27)</f>
        <v/>
      </c>
      <c r="AQ31" s="416" t="str">
        <f>IF($AO$5="","",พต.1!BS27)</f>
        <v/>
      </c>
      <c r="AR31" s="432" t="str">
        <f>IF($AO$5="","",พต.1!BT27)</f>
        <v/>
      </c>
      <c r="AS31" s="416" t="str">
        <f>IF($AS$5="","",พต.2!BM27)</f>
        <v/>
      </c>
      <c r="AT31" s="416" t="str">
        <f>IF($AS$5="","",พต.2!BQ27)</f>
        <v/>
      </c>
      <c r="AU31" s="416" t="str">
        <f>IF($AS$5="","",พต.2!BS27)</f>
        <v/>
      </c>
      <c r="AV31" s="432" t="str">
        <f>IF($AS$5="","",พต.2!BT27)</f>
        <v/>
      </c>
      <c r="AW31" s="416" t="str">
        <f>IF($AW$5="","",พต.3!BM27)</f>
        <v/>
      </c>
      <c r="AX31" s="416" t="str">
        <f>IF($AW$5="","",พต.3!BQ27)</f>
        <v/>
      </c>
      <c r="AY31" s="416" t="str">
        <f>IF($AW$5="","",พต.3!BS27)</f>
        <v/>
      </c>
      <c r="AZ31" s="432" t="str">
        <f>IF($AW$5="","",พต.3!BT27)</f>
        <v/>
      </c>
      <c r="BA31" s="416" t="str">
        <f>IF($BA$5="","",พต.4!BM27)</f>
        <v/>
      </c>
      <c r="BB31" s="416" t="str">
        <f>IF($BA$5="","",พต.4!BQ27)</f>
        <v/>
      </c>
      <c r="BC31" s="416" t="str">
        <f>IF($BA$5="","",พต.4!BS27)</f>
        <v/>
      </c>
      <c r="BD31" s="432" t="str">
        <f>IF($BA$5="","",พต.4!BT27)</f>
        <v/>
      </c>
      <c r="BE31" s="416" t="str">
        <f>IF($BE$5="","",พต.5!BM27)</f>
        <v/>
      </c>
      <c r="BF31" s="416" t="str">
        <f>IF($BE$5="","",พต.5!BQ27)</f>
        <v/>
      </c>
      <c r="BG31" s="416" t="str">
        <f>IF($BE$5="","",พต.5!BS27)</f>
        <v/>
      </c>
      <c r="BH31" s="432" t="str">
        <f>IF($BE$5="","",พต.5!BT27)</f>
        <v/>
      </c>
      <c r="BI31" s="415"/>
      <c r="BJ31" s="415"/>
      <c r="BK31" s="415"/>
      <c r="BL31" s="415"/>
      <c r="BM31" s="25"/>
      <c r="BN31" s="412"/>
    </row>
    <row r="32" spans="2:66" s="65" customFormat="1" ht="17.100000000000001" customHeight="1">
      <c r="B32" s="412"/>
      <c r="C32" s="25"/>
      <c r="D32" s="415" t="str">
        <f>IF(ข้อมูลนร.2!D28="","",ข้อมูลนร.2!D28)</f>
        <v/>
      </c>
      <c r="E32" s="416" t="str">
        <f>IF($E$5="","",ไทย!BM28)</f>
        <v/>
      </c>
      <c r="F32" s="416" t="str">
        <f>IF($E$5="","",ไทย!BQ28)</f>
        <v/>
      </c>
      <c r="G32" s="416" t="str">
        <f>IF($E$5="","",ไทย!BS28)</f>
        <v/>
      </c>
      <c r="H32" s="432" t="str">
        <f>IF($E$5="","",ไทย!BT28)</f>
        <v/>
      </c>
      <c r="I32" s="416" t="str">
        <f>IF($I$5="","",คณิต!BM28)</f>
        <v/>
      </c>
      <c r="J32" s="416" t="str">
        <f>IF($I$5="","",คณิต!BQ28)</f>
        <v/>
      </c>
      <c r="K32" s="416" t="str">
        <f>IF($I$5="","",คณิต!BS28)</f>
        <v/>
      </c>
      <c r="L32" s="432" t="str">
        <f>IF($I$5="","",คณิต!BT28)</f>
        <v/>
      </c>
      <c r="M32" s="416" t="str">
        <f>IF($M$5="","",วิทย์!BM28)</f>
        <v/>
      </c>
      <c r="N32" s="416" t="str">
        <f>IF($M$5="","",วิทย์!BQ28)</f>
        <v/>
      </c>
      <c r="O32" s="416" t="str">
        <f>IF($M$5="","",วิทย์!BS28)</f>
        <v/>
      </c>
      <c r="P32" s="432" t="str">
        <f>IF($M$5="","",วิทย์!BT28)</f>
        <v/>
      </c>
      <c r="Q32" s="416" t="str">
        <f>IF($Q$5="","",สังคม!BM28)</f>
        <v/>
      </c>
      <c r="R32" s="416" t="str">
        <f>IF($Q$5="","",สังคม!BQ28)</f>
        <v/>
      </c>
      <c r="S32" s="416" t="str">
        <f>IF($Q$5="","",สังคม!BS28)</f>
        <v/>
      </c>
      <c r="T32" s="432" t="str">
        <f>IF($Q$5="","",สังคม!BT28)</f>
        <v/>
      </c>
      <c r="U32" s="416" t="str">
        <f>IF($U$5="","",ประวัติ!BM28)</f>
        <v/>
      </c>
      <c r="V32" s="416" t="str">
        <f>IF($U$5="","",ประวัติ!BQ28)</f>
        <v/>
      </c>
      <c r="W32" s="416" t="str">
        <f>IF($U$5="","",ประวัติ!BS28)</f>
        <v/>
      </c>
      <c r="X32" s="432" t="str">
        <f>IF($U$5="","",ประวัติ!BT28)</f>
        <v/>
      </c>
      <c r="Y32" s="416" t="str">
        <f>IF($Y$5="","",สุขศึกษา!BM28)</f>
        <v/>
      </c>
      <c r="Z32" s="416" t="str">
        <f>IF($Y$5="","",สุขศึกษา!BQ28)</f>
        <v/>
      </c>
      <c r="AA32" s="416" t="str">
        <f>IF($Y$5="","",สุขศึกษา!BS28)</f>
        <v/>
      </c>
      <c r="AB32" s="432" t="str">
        <f>IF($Y$5="","",สุขศึกษา!BT28)</f>
        <v/>
      </c>
      <c r="AC32" s="416" t="str">
        <f>IF($AC$5="","",ศิลปะ!BM28)</f>
        <v/>
      </c>
      <c r="AD32" s="416" t="str">
        <f>IF($AC$5="","",ศิลปะ!BQ28)</f>
        <v/>
      </c>
      <c r="AE32" s="416" t="str">
        <f>IF($AC$5="","",ศิลปะ!BS28)</f>
        <v/>
      </c>
      <c r="AF32" s="432" t="str">
        <f>IF($AC$5="","",ศิลปะ!BT28)</f>
        <v/>
      </c>
      <c r="AG32" s="416" t="str">
        <f>IF($AG$5="","",การงาน!BM28)</f>
        <v/>
      </c>
      <c r="AH32" s="416" t="str">
        <f>IF($AG$5="","",การงาน!BQ28)</f>
        <v/>
      </c>
      <c r="AI32" s="416" t="str">
        <f>IF($AG$5="","",การงาน!BS28)</f>
        <v/>
      </c>
      <c r="AJ32" s="432" t="str">
        <f>IF($AG$5="","",การงาน!BT28)</f>
        <v/>
      </c>
      <c r="AK32" s="416" t="str">
        <f>IF($AK$5="","",Eพฐ!BM28)</f>
        <v/>
      </c>
      <c r="AL32" s="416" t="str">
        <f>IF($AK$5="","",Eพฐ!BQ28)</f>
        <v/>
      </c>
      <c r="AM32" s="416" t="str">
        <f>IF($AK$5="","",Eพฐ!BS28)</f>
        <v/>
      </c>
      <c r="AN32" s="432" t="str">
        <f>IF($AK$5="","",Eพฐ!BT28)</f>
        <v/>
      </c>
      <c r="AO32" s="416" t="str">
        <f>IF($AO$5="","",พต.1!BM28)</f>
        <v/>
      </c>
      <c r="AP32" s="416" t="str">
        <f>IF($AO$5="","",พต.1!BQ28)</f>
        <v/>
      </c>
      <c r="AQ32" s="416" t="str">
        <f>IF($AO$5="","",พต.1!BS28)</f>
        <v/>
      </c>
      <c r="AR32" s="432" t="str">
        <f>IF($AO$5="","",พต.1!BT28)</f>
        <v/>
      </c>
      <c r="AS32" s="416" t="str">
        <f>IF($AS$5="","",พต.2!BM28)</f>
        <v/>
      </c>
      <c r="AT32" s="416" t="str">
        <f>IF($AS$5="","",พต.2!BQ28)</f>
        <v/>
      </c>
      <c r="AU32" s="416" t="str">
        <f>IF($AS$5="","",พต.2!BS28)</f>
        <v/>
      </c>
      <c r="AV32" s="432" t="str">
        <f>IF($AS$5="","",พต.2!BT28)</f>
        <v/>
      </c>
      <c r="AW32" s="416" t="str">
        <f>IF($AW$5="","",พต.3!BM28)</f>
        <v/>
      </c>
      <c r="AX32" s="416" t="str">
        <f>IF($AW$5="","",พต.3!BQ28)</f>
        <v/>
      </c>
      <c r="AY32" s="416" t="str">
        <f>IF($AW$5="","",พต.3!BS28)</f>
        <v/>
      </c>
      <c r="AZ32" s="432" t="str">
        <f>IF($AW$5="","",พต.3!BT28)</f>
        <v/>
      </c>
      <c r="BA32" s="416" t="str">
        <f>IF($BA$5="","",พต.4!BM28)</f>
        <v/>
      </c>
      <c r="BB32" s="416" t="str">
        <f>IF($BA$5="","",พต.4!BQ28)</f>
        <v/>
      </c>
      <c r="BC32" s="416" t="str">
        <f>IF($BA$5="","",พต.4!BS28)</f>
        <v/>
      </c>
      <c r="BD32" s="432" t="str">
        <f>IF($BA$5="","",พต.4!BT28)</f>
        <v/>
      </c>
      <c r="BE32" s="416" t="str">
        <f>IF($BE$5="","",พต.5!BM28)</f>
        <v/>
      </c>
      <c r="BF32" s="416" t="str">
        <f>IF($BE$5="","",พต.5!BQ28)</f>
        <v/>
      </c>
      <c r="BG32" s="416" t="str">
        <f>IF($BE$5="","",พต.5!BS28)</f>
        <v/>
      </c>
      <c r="BH32" s="432" t="str">
        <f>IF($BE$5="","",พต.5!BT28)</f>
        <v/>
      </c>
      <c r="BI32" s="415"/>
      <c r="BJ32" s="415"/>
      <c r="BK32" s="415"/>
      <c r="BL32" s="415"/>
      <c r="BM32" s="25"/>
      <c r="BN32" s="412"/>
    </row>
    <row r="33" spans="2:66" s="65" customFormat="1" ht="17.100000000000001" customHeight="1">
      <c r="B33" s="412"/>
      <c r="C33" s="25"/>
      <c r="D33" s="415" t="str">
        <f>IF(ข้อมูลนร.2!D29="","",ข้อมูลนร.2!D29)</f>
        <v/>
      </c>
      <c r="E33" s="416" t="str">
        <f>IF($E$5="","",ไทย!BM29)</f>
        <v/>
      </c>
      <c r="F33" s="416" t="str">
        <f>IF($E$5="","",ไทย!BQ29)</f>
        <v/>
      </c>
      <c r="G33" s="416" t="str">
        <f>IF($E$5="","",ไทย!BS29)</f>
        <v/>
      </c>
      <c r="H33" s="432" t="str">
        <f>IF($E$5="","",ไทย!BT29)</f>
        <v/>
      </c>
      <c r="I33" s="416" t="str">
        <f>IF($I$5="","",คณิต!BM29)</f>
        <v/>
      </c>
      <c r="J33" s="416" t="str">
        <f>IF($I$5="","",คณิต!BQ29)</f>
        <v/>
      </c>
      <c r="K33" s="416" t="str">
        <f>IF($I$5="","",คณิต!BS29)</f>
        <v/>
      </c>
      <c r="L33" s="432" t="str">
        <f>IF($I$5="","",คณิต!BT29)</f>
        <v/>
      </c>
      <c r="M33" s="416" t="str">
        <f>IF($M$5="","",วิทย์!BM29)</f>
        <v/>
      </c>
      <c r="N33" s="416" t="str">
        <f>IF($M$5="","",วิทย์!BQ29)</f>
        <v/>
      </c>
      <c r="O33" s="416" t="str">
        <f>IF($M$5="","",วิทย์!BS29)</f>
        <v/>
      </c>
      <c r="P33" s="432" t="str">
        <f>IF($M$5="","",วิทย์!BT29)</f>
        <v/>
      </c>
      <c r="Q33" s="416" t="str">
        <f>IF($Q$5="","",สังคม!BM29)</f>
        <v/>
      </c>
      <c r="R33" s="416" t="str">
        <f>IF($Q$5="","",สังคม!BQ29)</f>
        <v/>
      </c>
      <c r="S33" s="416" t="str">
        <f>IF($Q$5="","",สังคม!BS29)</f>
        <v/>
      </c>
      <c r="T33" s="432" t="str">
        <f>IF($Q$5="","",สังคม!BT29)</f>
        <v/>
      </c>
      <c r="U33" s="416" t="str">
        <f>IF($U$5="","",ประวัติ!BM29)</f>
        <v/>
      </c>
      <c r="V33" s="416" t="str">
        <f>IF($U$5="","",ประวัติ!BQ29)</f>
        <v/>
      </c>
      <c r="W33" s="416" t="str">
        <f>IF($U$5="","",ประวัติ!BS29)</f>
        <v/>
      </c>
      <c r="X33" s="432" t="str">
        <f>IF($U$5="","",ประวัติ!BT29)</f>
        <v/>
      </c>
      <c r="Y33" s="416" t="str">
        <f>IF($Y$5="","",สุขศึกษา!BM29)</f>
        <v/>
      </c>
      <c r="Z33" s="416" t="str">
        <f>IF($Y$5="","",สุขศึกษา!BQ29)</f>
        <v/>
      </c>
      <c r="AA33" s="416" t="str">
        <f>IF($Y$5="","",สุขศึกษา!BS29)</f>
        <v/>
      </c>
      <c r="AB33" s="432" t="str">
        <f>IF($Y$5="","",สุขศึกษา!BT29)</f>
        <v/>
      </c>
      <c r="AC33" s="416" t="str">
        <f>IF($AC$5="","",ศิลปะ!BM29)</f>
        <v/>
      </c>
      <c r="AD33" s="416" t="str">
        <f>IF($AC$5="","",ศิลปะ!BQ29)</f>
        <v/>
      </c>
      <c r="AE33" s="416" t="str">
        <f>IF($AC$5="","",ศิลปะ!BS29)</f>
        <v/>
      </c>
      <c r="AF33" s="432" t="str">
        <f>IF($AC$5="","",ศิลปะ!BT29)</f>
        <v/>
      </c>
      <c r="AG33" s="416" t="str">
        <f>IF($AG$5="","",การงาน!BM29)</f>
        <v/>
      </c>
      <c r="AH33" s="416" t="str">
        <f>IF($AG$5="","",การงาน!BQ29)</f>
        <v/>
      </c>
      <c r="AI33" s="416" t="str">
        <f>IF($AG$5="","",การงาน!BS29)</f>
        <v/>
      </c>
      <c r="AJ33" s="432" t="str">
        <f>IF($AG$5="","",การงาน!BT29)</f>
        <v/>
      </c>
      <c r="AK33" s="416" t="str">
        <f>IF($AK$5="","",Eพฐ!BM29)</f>
        <v/>
      </c>
      <c r="AL33" s="416" t="str">
        <f>IF($AK$5="","",Eพฐ!BQ29)</f>
        <v/>
      </c>
      <c r="AM33" s="416" t="str">
        <f>IF($AK$5="","",Eพฐ!BS29)</f>
        <v/>
      </c>
      <c r="AN33" s="432" t="str">
        <f>IF($AK$5="","",Eพฐ!BT29)</f>
        <v/>
      </c>
      <c r="AO33" s="416" t="str">
        <f>IF($AO$5="","",พต.1!BM29)</f>
        <v/>
      </c>
      <c r="AP33" s="416" t="str">
        <f>IF($AO$5="","",พต.1!BQ29)</f>
        <v/>
      </c>
      <c r="AQ33" s="416" t="str">
        <f>IF($AO$5="","",พต.1!BS29)</f>
        <v/>
      </c>
      <c r="AR33" s="432" t="str">
        <f>IF($AO$5="","",พต.1!BT29)</f>
        <v/>
      </c>
      <c r="AS33" s="416" t="str">
        <f>IF($AS$5="","",พต.2!BM29)</f>
        <v/>
      </c>
      <c r="AT33" s="416" t="str">
        <f>IF($AS$5="","",พต.2!BQ29)</f>
        <v/>
      </c>
      <c r="AU33" s="416" t="str">
        <f>IF($AS$5="","",พต.2!BS29)</f>
        <v/>
      </c>
      <c r="AV33" s="432" t="str">
        <f>IF($AS$5="","",พต.2!BT29)</f>
        <v/>
      </c>
      <c r="AW33" s="416" t="str">
        <f>IF($AW$5="","",พต.3!BM29)</f>
        <v/>
      </c>
      <c r="AX33" s="416" t="str">
        <f>IF($AW$5="","",พต.3!BQ29)</f>
        <v/>
      </c>
      <c r="AY33" s="416" t="str">
        <f>IF($AW$5="","",พต.3!BS29)</f>
        <v/>
      </c>
      <c r="AZ33" s="432" t="str">
        <f>IF($AW$5="","",พต.3!BT29)</f>
        <v/>
      </c>
      <c r="BA33" s="416" t="str">
        <f>IF($BA$5="","",พต.4!BM29)</f>
        <v/>
      </c>
      <c r="BB33" s="416" t="str">
        <f>IF($BA$5="","",พต.4!BQ29)</f>
        <v/>
      </c>
      <c r="BC33" s="416" t="str">
        <f>IF($BA$5="","",พต.4!BS29)</f>
        <v/>
      </c>
      <c r="BD33" s="432" t="str">
        <f>IF($BA$5="","",พต.4!BT29)</f>
        <v/>
      </c>
      <c r="BE33" s="416" t="str">
        <f>IF($BE$5="","",พต.5!BM29)</f>
        <v/>
      </c>
      <c r="BF33" s="416" t="str">
        <f>IF($BE$5="","",พต.5!BQ29)</f>
        <v/>
      </c>
      <c r="BG33" s="416" t="str">
        <f>IF($BE$5="","",พต.5!BS29)</f>
        <v/>
      </c>
      <c r="BH33" s="432" t="str">
        <f>IF($BE$5="","",พต.5!BT29)</f>
        <v/>
      </c>
      <c r="BI33" s="415"/>
      <c r="BJ33" s="415"/>
      <c r="BK33" s="415"/>
      <c r="BL33" s="415"/>
      <c r="BM33" s="25"/>
      <c r="BN33" s="412"/>
    </row>
    <row r="34" spans="2:66" s="65" customFormat="1" ht="17.100000000000001" customHeight="1">
      <c r="B34" s="412"/>
      <c r="C34" s="25"/>
      <c r="D34" s="415" t="str">
        <f>IF(ข้อมูลนร.2!D30="","",ข้อมูลนร.2!D30)</f>
        <v/>
      </c>
      <c r="E34" s="416" t="str">
        <f>IF($E$5="","",ไทย!BM30)</f>
        <v/>
      </c>
      <c r="F34" s="416" t="str">
        <f>IF($E$5="","",ไทย!BQ30)</f>
        <v/>
      </c>
      <c r="G34" s="416" t="str">
        <f>IF($E$5="","",ไทย!BS30)</f>
        <v/>
      </c>
      <c r="H34" s="432" t="str">
        <f>IF($E$5="","",ไทย!BT30)</f>
        <v/>
      </c>
      <c r="I34" s="416" t="str">
        <f>IF($I$5="","",คณิต!BM30)</f>
        <v/>
      </c>
      <c r="J34" s="416" t="str">
        <f>IF($I$5="","",คณิต!BQ30)</f>
        <v/>
      </c>
      <c r="K34" s="416" t="str">
        <f>IF($I$5="","",คณิต!BS30)</f>
        <v/>
      </c>
      <c r="L34" s="432" t="str">
        <f>IF($I$5="","",คณิต!BT30)</f>
        <v/>
      </c>
      <c r="M34" s="416" t="str">
        <f>IF($M$5="","",วิทย์!BM30)</f>
        <v/>
      </c>
      <c r="N34" s="416" t="str">
        <f>IF($M$5="","",วิทย์!BQ30)</f>
        <v/>
      </c>
      <c r="O34" s="416" t="str">
        <f>IF($M$5="","",วิทย์!BS30)</f>
        <v/>
      </c>
      <c r="P34" s="432" t="str">
        <f>IF($M$5="","",วิทย์!BT30)</f>
        <v/>
      </c>
      <c r="Q34" s="416" t="str">
        <f>IF($Q$5="","",สังคม!BM30)</f>
        <v/>
      </c>
      <c r="R34" s="416" t="str">
        <f>IF($Q$5="","",สังคม!BQ30)</f>
        <v/>
      </c>
      <c r="S34" s="416" t="str">
        <f>IF($Q$5="","",สังคม!BS30)</f>
        <v/>
      </c>
      <c r="T34" s="432" t="str">
        <f>IF($Q$5="","",สังคม!BT30)</f>
        <v/>
      </c>
      <c r="U34" s="416" t="str">
        <f>IF($U$5="","",ประวัติ!BM30)</f>
        <v/>
      </c>
      <c r="V34" s="416" t="str">
        <f>IF($U$5="","",ประวัติ!BQ30)</f>
        <v/>
      </c>
      <c r="W34" s="416" t="str">
        <f>IF($U$5="","",ประวัติ!BS30)</f>
        <v/>
      </c>
      <c r="X34" s="432" t="str">
        <f>IF($U$5="","",ประวัติ!BT30)</f>
        <v/>
      </c>
      <c r="Y34" s="416" t="str">
        <f>IF($Y$5="","",สุขศึกษา!BM30)</f>
        <v/>
      </c>
      <c r="Z34" s="416" t="str">
        <f>IF($Y$5="","",สุขศึกษา!BQ30)</f>
        <v/>
      </c>
      <c r="AA34" s="416" t="str">
        <f>IF($Y$5="","",สุขศึกษา!BS30)</f>
        <v/>
      </c>
      <c r="AB34" s="432" t="str">
        <f>IF($Y$5="","",สุขศึกษา!BT30)</f>
        <v/>
      </c>
      <c r="AC34" s="416" t="str">
        <f>IF($AC$5="","",ศิลปะ!BM30)</f>
        <v/>
      </c>
      <c r="AD34" s="416" t="str">
        <f>IF($AC$5="","",ศิลปะ!BQ30)</f>
        <v/>
      </c>
      <c r="AE34" s="416" t="str">
        <f>IF($AC$5="","",ศิลปะ!BS30)</f>
        <v/>
      </c>
      <c r="AF34" s="432" t="str">
        <f>IF($AC$5="","",ศิลปะ!BT30)</f>
        <v/>
      </c>
      <c r="AG34" s="416" t="str">
        <f>IF($AG$5="","",การงาน!BM30)</f>
        <v/>
      </c>
      <c r="AH34" s="416" t="str">
        <f>IF($AG$5="","",การงาน!BQ30)</f>
        <v/>
      </c>
      <c r="AI34" s="416" t="str">
        <f>IF($AG$5="","",การงาน!BS30)</f>
        <v/>
      </c>
      <c r="AJ34" s="432" t="str">
        <f>IF($AG$5="","",การงาน!BT30)</f>
        <v/>
      </c>
      <c r="AK34" s="416" t="str">
        <f>IF($AK$5="","",Eพฐ!BM30)</f>
        <v/>
      </c>
      <c r="AL34" s="416" t="str">
        <f>IF($AK$5="","",Eพฐ!BQ30)</f>
        <v/>
      </c>
      <c r="AM34" s="416" t="str">
        <f>IF($AK$5="","",Eพฐ!BS30)</f>
        <v/>
      </c>
      <c r="AN34" s="432" t="str">
        <f>IF($AK$5="","",Eพฐ!BT30)</f>
        <v/>
      </c>
      <c r="AO34" s="416" t="str">
        <f>IF($AO$5="","",พต.1!BM30)</f>
        <v/>
      </c>
      <c r="AP34" s="416" t="str">
        <f>IF($AO$5="","",พต.1!BQ30)</f>
        <v/>
      </c>
      <c r="AQ34" s="416" t="str">
        <f>IF($AO$5="","",พต.1!BS30)</f>
        <v/>
      </c>
      <c r="AR34" s="432" t="str">
        <f>IF($AO$5="","",พต.1!BT30)</f>
        <v/>
      </c>
      <c r="AS34" s="416" t="str">
        <f>IF($AS$5="","",พต.2!BM30)</f>
        <v/>
      </c>
      <c r="AT34" s="416" t="str">
        <f>IF($AS$5="","",พต.2!BQ30)</f>
        <v/>
      </c>
      <c r="AU34" s="416" t="str">
        <f>IF($AS$5="","",พต.2!BS30)</f>
        <v/>
      </c>
      <c r="AV34" s="432" t="str">
        <f>IF($AS$5="","",พต.2!BT30)</f>
        <v/>
      </c>
      <c r="AW34" s="416" t="str">
        <f>IF($AW$5="","",พต.3!BM30)</f>
        <v/>
      </c>
      <c r="AX34" s="416" t="str">
        <f>IF($AW$5="","",พต.3!BQ30)</f>
        <v/>
      </c>
      <c r="AY34" s="416" t="str">
        <f>IF($AW$5="","",พต.3!BS30)</f>
        <v/>
      </c>
      <c r="AZ34" s="432" t="str">
        <f>IF($AW$5="","",พต.3!BT30)</f>
        <v/>
      </c>
      <c r="BA34" s="416" t="str">
        <f>IF($BA$5="","",พต.4!BM30)</f>
        <v/>
      </c>
      <c r="BB34" s="416" t="str">
        <f>IF($BA$5="","",พต.4!BQ30)</f>
        <v/>
      </c>
      <c r="BC34" s="416" t="str">
        <f>IF($BA$5="","",พต.4!BS30)</f>
        <v/>
      </c>
      <c r="BD34" s="432" t="str">
        <f>IF($BA$5="","",พต.4!BT30)</f>
        <v/>
      </c>
      <c r="BE34" s="416" t="str">
        <f>IF($BE$5="","",พต.5!BM30)</f>
        <v/>
      </c>
      <c r="BF34" s="416" t="str">
        <f>IF($BE$5="","",พต.5!BQ30)</f>
        <v/>
      </c>
      <c r="BG34" s="416" t="str">
        <f>IF($BE$5="","",พต.5!BS30)</f>
        <v/>
      </c>
      <c r="BH34" s="432" t="str">
        <f>IF($BE$5="","",พต.5!BT30)</f>
        <v/>
      </c>
      <c r="BI34" s="415"/>
      <c r="BJ34" s="415"/>
      <c r="BK34" s="415"/>
      <c r="BL34" s="415"/>
      <c r="BM34" s="25"/>
      <c r="BN34" s="412"/>
    </row>
    <row r="35" spans="2:66" s="65" customFormat="1" ht="17.100000000000001" customHeight="1">
      <c r="B35" s="412"/>
      <c r="C35" s="25"/>
      <c r="D35" s="415" t="str">
        <f>IF(ข้อมูลนร.2!D31="","",ข้อมูลนร.2!D31)</f>
        <v/>
      </c>
      <c r="E35" s="416" t="str">
        <f>IF($E$5="","",ไทย!BM31)</f>
        <v/>
      </c>
      <c r="F35" s="416" t="str">
        <f>IF($E$5="","",ไทย!BQ31)</f>
        <v/>
      </c>
      <c r="G35" s="416" t="str">
        <f>IF($E$5="","",ไทย!BS31)</f>
        <v/>
      </c>
      <c r="H35" s="432" t="str">
        <f>IF($E$5="","",ไทย!BT31)</f>
        <v/>
      </c>
      <c r="I35" s="416" t="str">
        <f>IF($I$5="","",คณิต!BM31)</f>
        <v/>
      </c>
      <c r="J35" s="416" t="str">
        <f>IF($I$5="","",คณิต!BQ31)</f>
        <v/>
      </c>
      <c r="K35" s="416" t="str">
        <f>IF($I$5="","",คณิต!BS31)</f>
        <v/>
      </c>
      <c r="L35" s="432" t="str">
        <f>IF($I$5="","",คณิต!BT31)</f>
        <v/>
      </c>
      <c r="M35" s="416" t="str">
        <f>IF($M$5="","",วิทย์!BM31)</f>
        <v/>
      </c>
      <c r="N35" s="416" t="str">
        <f>IF($M$5="","",วิทย์!BQ31)</f>
        <v/>
      </c>
      <c r="O35" s="416" t="str">
        <f>IF($M$5="","",วิทย์!BS31)</f>
        <v/>
      </c>
      <c r="P35" s="432" t="str">
        <f>IF($M$5="","",วิทย์!BT31)</f>
        <v/>
      </c>
      <c r="Q35" s="416" t="str">
        <f>IF($Q$5="","",สังคม!BM31)</f>
        <v/>
      </c>
      <c r="R35" s="416" t="str">
        <f>IF($Q$5="","",สังคม!BQ31)</f>
        <v/>
      </c>
      <c r="S35" s="416" t="str">
        <f>IF($Q$5="","",สังคม!BS31)</f>
        <v/>
      </c>
      <c r="T35" s="432" t="str">
        <f>IF($Q$5="","",สังคม!BT31)</f>
        <v/>
      </c>
      <c r="U35" s="416" t="str">
        <f>IF($U$5="","",ประวัติ!BM31)</f>
        <v/>
      </c>
      <c r="V35" s="416" t="str">
        <f>IF($U$5="","",ประวัติ!BQ31)</f>
        <v/>
      </c>
      <c r="W35" s="416" t="str">
        <f>IF($U$5="","",ประวัติ!BS31)</f>
        <v/>
      </c>
      <c r="X35" s="432" t="str">
        <f>IF($U$5="","",ประวัติ!BT31)</f>
        <v/>
      </c>
      <c r="Y35" s="416" t="str">
        <f>IF($Y$5="","",สุขศึกษา!BM31)</f>
        <v/>
      </c>
      <c r="Z35" s="416" t="str">
        <f>IF($Y$5="","",สุขศึกษา!BQ31)</f>
        <v/>
      </c>
      <c r="AA35" s="416" t="str">
        <f>IF($Y$5="","",สุขศึกษา!BS31)</f>
        <v/>
      </c>
      <c r="AB35" s="432" t="str">
        <f>IF($Y$5="","",สุขศึกษา!BT31)</f>
        <v/>
      </c>
      <c r="AC35" s="416" t="str">
        <f>IF($AC$5="","",ศิลปะ!BM31)</f>
        <v/>
      </c>
      <c r="AD35" s="416" t="str">
        <f>IF($AC$5="","",ศิลปะ!BQ31)</f>
        <v/>
      </c>
      <c r="AE35" s="416" t="str">
        <f>IF($AC$5="","",ศิลปะ!BS31)</f>
        <v/>
      </c>
      <c r="AF35" s="432" t="str">
        <f>IF($AC$5="","",ศิลปะ!BT31)</f>
        <v/>
      </c>
      <c r="AG35" s="416" t="str">
        <f>IF($AG$5="","",การงาน!BM31)</f>
        <v/>
      </c>
      <c r="AH35" s="416" t="str">
        <f>IF($AG$5="","",การงาน!BQ31)</f>
        <v/>
      </c>
      <c r="AI35" s="416" t="str">
        <f>IF($AG$5="","",การงาน!BS31)</f>
        <v/>
      </c>
      <c r="AJ35" s="432" t="str">
        <f>IF($AG$5="","",การงาน!BT31)</f>
        <v/>
      </c>
      <c r="AK35" s="416" t="str">
        <f>IF($AK$5="","",Eพฐ!BM31)</f>
        <v/>
      </c>
      <c r="AL35" s="416" t="str">
        <f>IF($AK$5="","",Eพฐ!BQ31)</f>
        <v/>
      </c>
      <c r="AM35" s="416" t="str">
        <f>IF($AK$5="","",Eพฐ!BS31)</f>
        <v/>
      </c>
      <c r="AN35" s="432" t="str">
        <f>IF($AK$5="","",Eพฐ!BT31)</f>
        <v/>
      </c>
      <c r="AO35" s="416" t="str">
        <f>IF($AO$5="","",พต.1!BM31)</f>
        <v/>
      </c>
      <c r="AP35" s="416" t="str">
        <f>IF($AO$5="","",พต.1!BQ31)</f>
        <v/>
      </c>
      <c r="AQ35" s="416" t="str">
        <f>IF($AO$5="","",พต.1!BS31)</f>
        <v/>
      </c>
      <c r="AR35" s="432" t="str">
        <f>IF($AO$5="","",พต.1!BT31)</f>
        <v/>
      </c>
      <c r="AS35" s="416" t="str">
        <f>IF($AS$5="","",พต.2!BM31)</f>
        <v/>
      </c>
      <c r="AT35" s="416" t="str">
        <f>IF($AS$5="","",พต.2!BQ31)</f>
        <v/>
      </c>
      <c r="AU35" s="416" t="str">
        <f>IF($AS$5="","",พต.2!BS31)</f>
        <v/>
      </c>
      <c r="AV35" s="432" t="str">
        <f>IF($AS$5="","",พต.2!BT31)</f>
        <v/>
      </c>
      <c r="AW35" s="416" t="str">
        <f>IF($AW$5="","",พต.3!BM31)</f>
        <v/>
      </c>
      <c r="AX35" s="416" t="str">
        <f>IF($AW$5="","",พต.3!BQ31)</f>
        <v/>
      </c>
      <c r="AY35" s="416" t="str">
        <f>IF($AW$5="","",พต.3!BS31)</f>
        <v/>
      </c>
      <c r="AZ35" s="432" t="str">
        <f>IF($AW$5="","",พต.3!BT31)</f>
        <v/>
      </c>
      <c r="BA35" s="416" t="str">
        <f>IF($BA$5="","",พต.4!BM31)</f>
        <v/>
      </c>
      <c r="BB35" s="416" t="str">
        <f>IF($BA$5="","",พต.4!BQ31)</f>
        <v/>
      </c>
      <c r="BC35" s="416" t="str">
        <f>IF($BA$5="","",พต.4!BS31)</f>
        <v/>
      </c>
      <c r="BD35" s="432" t="str">
        <f>IF($BA$5="","",พต.4!BT31)</f>
        <v/>
      </c>
      <c r="BE35" s="416" t="str">
        <f>IF($BE$5="","",พต.5!BM31)</f>
        <v/>
      </c>
      <c r="BF35" s="416" t="str">
        <f>IF($BE$5="","",พต.5!BQ31)</f>
        <v/>
      </c>
      <c r="BG35" s="416" t="str">
        <f>IF($BE$5="","",พต.5!BS31)</f>
        <v/>
      </c>
      <c r="BH35" s="432" t="str">
        <f>IF($BE$5="","",พต.5!BT31)</f>
        <v/>
      </c>
      <c r="BI35" s="415"/>
      <c r="BJ35" s="415"/>
      <c r="BK35" s="415"/>
      <c r="BL35" s="415"/>
      <c r="BM35" s="25"/>
      <c r="BN35" s="412"/>
    </row>
    <row r="36" spans="2:66" s="65" customFormat="1" ht="17.100000000000001" customHeight="1">
      <c r="B36" s="412"/>
      <c r="C36" s="25"/>
      <c r="D36" s="415" t="str">
        <f>IF(ข้อมูลนร.2!D32="","",ข้อมูลนร.2!D32)</f>
        <v/>
      </c>
      <c r="E36" s="416" t="str">
        <f>IF($E$5="","",ไทย!BM32)</f>
        <v/>
      </c>
      <c r="F36" s="416" t="str">
        <f>IF($E$5="","",ไทย!BQ32)</f>
        <v/>
      </c>
      <c r="G36" s="416" t="str">
        <f>IF($E$5="","",ไทย!BS32)</f>
        <v/>
      </c>
      <c r="H36" s="432" t="str">
        <f>IF($E$5="","",ไทย!BT32)</f>
        <v/>
      </c>
      <c r="I36" s="416" t="str">
        <f>IF($I$5="","",คณิต!BM32)</f>
        <v/>
      </c>
      <c r="J36" s="416" t="str">
        <f>IF($I$5="","",คณิต!BQ32)</f>
        <v/>
      </c>
      <c r="K36" s="416" t="str">
        <f>IF($I$5="","",คณิต!BS32)</f>
        <v/>
      </c>
      <c r="L36" s="432" t="str">
        <f>IF($I$5="","",คณิต!BT32)</f>
        <v/>
      </c>
      <c r="M36" s="416" t="str">
        <f>IF($M$5="","",วิทย์!BM32)</f>
        <v/>
      </c>
      <c r="N36" s="416" t="str">
        <f>IF($M$5="","",วิทย์!BQ32)</f>
        <v/>
      </c>
      <c r="O36" s="416" t="str">
        <f>IF($M$5="","",วิทย์!BS32)</f>
        <v/>
      </c>
      <c r="P36" s="432" t="str">
        <f>IF($M$5="","",วิทย์!BT32)</f>
        <v/>
      </c>
      <c r="Q36" s="416" t="str">
        <f>IF($Q$5="","",สังคม!BM32)</f>
        <v/>
      </c>
      <c r="R36" s="416" t="str">
        <f>IF($Q$5="","",สังคม!BQ32)</f>
        <v/>
      </c>
      <c r="S36" s="416" t="str">
        <f>IF($Q$5="","",สังคม!BS32)</f>
        <v/>
      </c>
      <c r="T36" s="432" t="str">
        <f>IF($Q$5="","",สังคม!BT32)</f>
        <v/>
      </c>
      <c r="U36" s="416" t="str">
        <f>IF($U$5="","",ประวัติ!BM32)</f>
        <v/>
      </c>
      <c r="V36" s="416" t="str">
        <f>IF($U$5="","",ประวัติ!BQ32)</f>
        <v/>
      </c>
      <c r="W36" s="416" t="str">
        <f>IF($U$5="","",ประวัติ!BS32)</f>
        <v/>
      </c>
      <c r="X36" s="432" t="str">
        <f>IF($U$5="","",ประวัติ!BT32)</f>
        <v/>
      </c>
      <c r="Y36" s="416" t="str">
        <f>IF($Y$5="","",สุขศึกษา!BM32)</f>
        <v/>
      </c>
      <c r="Z36" s="416" t="str">
        <f>IF($Y$5="","",สุขศึกษา!BQ32)</f>
        <v/>
      </c>
      <c r="AA36" s="416" t="str">
        <f>IF($Y$5="","",สุขศึกษา!BS32)</f>
        <v/>
      </c>
      <c r="AB36" s="432" t="str">
        <f>IF($Y$5="","",สุขศึกษา!BT32)</f>
        <v/>
      </c>
      <c r="AC36" s="416" t="str">
        <f>IF($AC$5="","",ศิลปะ!BM32)</f>
        <v/>
      </c>
      <c r="AD36" s="416" t="str">
        <f>IF($AC$5="","",ศิลปะ!BQ32)</f>
        <v/>
      </c>
      <c r="AE36" s="416" t="str">
        <f>IF($AC$5="","",ศิลปะ!BS32)</f>
        <v/>
      </c>
      <c r="AF36" s="432" t="str">
        <f>IF($AC$5="","",ศิลปะ!BT32)</f>
        <v/>
      </c>
      <c r="AG36" s="416" t="str">
        <f>IF($AG$5="","",การงาน!BM32)</f>
        <v/>
      </c>
      <c r="AH36" s="416" t="str">
        <f>IF($AG$5="","",การงาน!BQ32)</f>
        <v/>
      </c>
      <c r="AI36" s="416" t="str">
        <f>IF($AG$5="","",การงาน!BS32)</f>
        <v/>
      </c>
      <c r="AJ36" s="432" t="str">
        <f>IF($AG$5="","",การงาน!BT32)</f>
        <v/>
      </c>
      <c r="AK36" s="416" t="str">
        <f>IF($AK$5="","",Eพฐ!BM32)</f>
        <v/>
      </c>
      <c r="AL36" s="416" t="str">
        <f>IF($AK$5="","",Eพฐ!BQ32)</f>
        <v/>
      </c>
      <c r="AM36" s="416" t="str">
        <f>IF($AK$5="","",Eพฐ!BS32)</f>
        <v/>
      </c>
      <c r="AN36" s="432" t="str">
        <f>IF($AK$5="","",Eพฐ!BT32)</f>
        <v/>
      </c>
      <c r="AO36" s="416" t="str">
        <f>IF($AO$5="","",พต.1!BM32)</f>
        <v/>
      </c>
      <c r="AP36" s="416" t="str">
        <f>IF($AO$5="","",พต.1!BQ32)</f>
        <v/>
      </c>
      <c r="AQ36" s="416" t="str">
        <f>IF($AO$5="","",พต.1!BS32)</f>
        <v/>
      </c>
      <c r="AR36" s="432" t="str">
        <f>IF($AO$5="","",พต.1!BT32)</f>
        <v/>
      </c>
      <c r="AS36" s="416" t="str">
        <f>IF($AS$5="","",พต.2!BM32)</f>
        <v/>
      </c>
      <c r="AT36" s="416" t="str">
        <f>IF($AS$5="","",พต.2!BQ32)</f>
        <v/>
      </c>
      <c r="AU36" s="416" t="str">
        <f>IF($AS$5="","",พต.2!BS32)</f>
        <v/>
      </c>
      <c r="AV36" s="432" t="str">
        <f>IF($AS$5="","",พต.2!BT32)</f>
        <v/>
      </c>
      <c r="AW36" s="416" t="str">
        <f>IF($AW$5="","",พต.3!BM32)</f>
        <v/>
      </c>
      <c r="AX36" s="416" t="str">
        <f>IF($AW$5="","",พต.3!BQ32)</f>
        <v/>
      </c>
      <c r="AY36" s="416" t="str">
        <f>IF($AW$5="","",พต.3!BS32)</f>
        <v/>
      </c>
      <c r="AZ36" s="432" t="str">
        <f>IF($AW$5="","",พต.3!BT32)</f>
        <v/>
      </c>
      <c r="BA36" s="416" t="str">
        <f>IF($BA$5="","",พต.4!BM32)</f>
        <v/>
      </c>
      <c r="BB36" s="416" t="str">
        <f>IF($BA$5="","",พต.4!BQ32)</f>
        <v/>
      </c>
      <c r="BC36" s="416" t="str">
        <f>IF($BA$5="","",พต.4!BS32)</f>
        <v/>
      </c>
      <c r="BD36" s="432" t="str">
        <f>IF($BA$5="","",พต.4!BT32)</f>
        <v/>
      </c>
      <c r="BE36" s="416" t="str">
        <f>IF($BE$5="","",พต.5!BM32)</f>
        <v/>
      </c>
      <c r="BF36" s="416" t="str">
        <f>IF($BE$5="","",พต.5!BQ32)</f>
        <v/>
      </c>
      <c r="BG36" s="416" t="str">
        <f>IF($BE$5="","",พต.5!BS32)</f>
        <v/>
      </c>
      <c r="BH36" s="432" t="str">
        <f>IF($BE$5="","",พต.5!BT32)</f>
        <v/>
      </c>
      <c r="BI36" s="415"/>
      <c r="BJ36" s="415"/>
      <c r="BK36" s="415"/>
      <c r="BL36" s="415"/>
      <c r="BM36" s="25"/>
      <c r="BN36" s="412"/>
    </row>
    <row r="37" spans="2:66" s="65" customFormat="1" ht="17.100000000000001" customHeight="1">
      <c r="B37" s="412"/>
      <c r="C37" s="25"/>
      <c r="D37" s="415" t="str">
        <f>IF(ข้อมูลนร.2!D33="","",ข้อมูลนร.2!D33)</f>
        <v/>
      </c>
      <c r="E37" s="416" t="str">
        <f>IF($E$5="","",ไทย!BM33)</f>
        <v/>
      </c>
      <c r="F37" s="416" t="str">
        <f>IF($E$5="","",ไทย!BQ33)</f>
        <v/>
      </c>
      <c r="G37" s="416" t="str">
        <f>IF($E$5="","",ไทย!BS33)</f>
        <v/>
      </c>
      <c r="H37" s="432" t="str">
        <f>IF($E$5="","",ไทย!BT33)</f>
        <v/>
      </c>
      <c r="I37" s="416" t="str">
        <f>IF($I$5="","",คณิต!BM33)</f>
        <v/>
      </c>
      <c r="J37" s="416" t="str">
        <f>IF($I$5="","",คณิต!BQ33)</f>
        <v/>
      </c>
      <c r="K37" s="416" t="str">
        <f>IF($I$5="","",คณิต!BS33)</f>
        <v/>
      </c>
      <c r="L37" s="432" t="str">
        <f>IF($I$5="","",คณิต!BT33)</f>
        <v/>
      </c>
      <c r="M37" s="416" t="str">
        <f>IF($M$5="","",วิทย์!BM33)</f>
        <v/>
      </c>
      <c r="N37" s="416" t="str">
        <f>IF($M$5="","",วิทย์!BQ33)</f>
        <v/>
      </c>
      <c r="O37" s="416" t="str">
        <f>IF($M$5="","",วิทย์!BS33)</f>
        <v/>
      </c>
      <c r="P37" s="432" t="str">
        <f>IF($M$5="","",วิทย์!BT33)</f>
        <v/>
      </c>
      <c r="Q37" s="416" t="str">
        <f>IF($Q$5="","",สังคม!BM33)</f>
        <v/>
      </c>
      <c r="R37" s="416" t="str">
        <f>IF($Q$5="","",สังคม!BQ33)</f>
        <v/>
      </c>
      <c r="S37" s="416" t="str">
        <f>IF($Q$5="","",สังคม!BS33)</f>
        <v/>
      </c>
      <c r="T37" s="432" t="str">
        <f>IF($Q$5="","",สังคม!BT33)</f>
        <v/>
      </c>
      <c r="U37" s="416" t="str">
        <f>IF($U$5="","",ประวัติ!BM33)</f>
        <v/>
      </c>
      <c r="V37" s="416" t="str">
        <f>IF($U$5="","",ประวัติ!BQ33)</f>
        <v/>
      </c>
      <c r="W37" s="416" t="str">
        <f>IF($U$5="","",ประวัติ!BS33)</f>
        <v/>
      </c>
      <c r="X37" s="432" t="str">
        <f>IF($U$5="","",ประวัติ!BT33)</f>
        <v/>
      </c>
      <c r="Y37" s="416" t="str">
        <f>IF($Y$5="","",สุขศึกษา!BM33)</f>
        <v/>
      </c>
      <c r="Z37" s="416" t="str">
        <f>IF($Y$5="","",สุขศึกษา!BQ33)</f>
        <v/>
      </c>
      <c r="AA37" s="416" t="str">
        <f>IF($Y$5="","",สุขศึกษา!BS33)</f>
        <v/>
      </c>
      <c r="AB37" s="432" t="str">
        <f>IF($Y$5="","",สุขศึกษา!BT33)</f>
        <v/>
      </c>
      <c r="AC37" s="416" t="str">
        <f>IF($AC$5="","",ศิลปะ!BM33)</f>
        <v/>
      </c>
      <c r="AD37" s="416" t="str">
        <f>IF($AC$5="","",ศิลปะ!BQ33)</f>
        <v/>
      </c>
      <c r="AE37" s="416" t="str">
        <f>IF($AC$5="","",ศิลปะ!BS33)</f>
        <v/>
      </c>
      <c r="AF37" s="432" t="str">
        <f>IF($AC$5="","",ศิลปะ!BT33)</f>
        <v/>
      </c>
      <c r="AG37" s="416" t="str">
        <f>IF($AG$5="","",การงาน!BM33)</f>
        <v/>
      </c>
      <c r="AH37" s="416" t="str">
        <f>IF($AG$5="","",การงาน!BQ33)</f>
        <v/>
      </c>
      <c r="AI37" s="416" t="str">
        <f>IF($AG$5="","",การงาน!BS33)</f>
        <v/>
      </c>
      <c r="AJ37" s="432" t="str">
        <f>IF($AG$5="","",การงาน!BT33)</f>
        <v/>
      </c>
      <c r="AK37" s="416" t="str">
        <f>IF($AK$5="","",Eพฐ!BM33)</f>
        <v/>
      </c>
      <c r="AL37" s="416" t="str">
        <f>IF($AK$5="","",Eพฐ!BQ33)</f>
        <v/>
      </c>
      <c r="AM37" s="416" t="str">
        <f>IF($AK$5="","",Eพฐ!BS33)</f>
        <v/>
      </c>
      <c r="AN37" s="432" t="str">
        <f>IF($AK$5="","",Eพฐ!BT33)</f>
        <v/>
      </c>
      <c r="AO37" s="416" t="str">
        <f>IF($AO$5="","",พต.1!BM33)</f>
        <v/>
      </c>
      <c r="AP37" s="416" t="str">
        <f>IF($AO$5="","",พต.1!BQ33)</f>
        <v/>
      </c>
      <c r="AQ37" s="416" t="str">
        <f>IF($AO$5="","",พต.1!BS33)</f>
        <v/>
      </c>
      <c r="AR37" s="432" t="str">
        <f>IF($AO$5="","",พต.1!BT33)</f>
        <v/>
      </c>
      <c r="AS37" s="416" t="str">
        <f>IF($AS$5="","",พต.2!BM33)</f>
        <v/>
      </c>
      <c r="AT37" s="416" t="str">
        <f>IF($AS$5="","",พต.2!BQ33)</f>
        <v/>
      </c>
      <c r="AU37" s="416" t="str">
        <f>IF($AS$5="","",พต.2!BS33)</f>
        <v/>
      </c>
      <c r="AV37" s="432" t="str">
        <f>IF($AS$5="","",พต.2!BT33)</f>
        <v/>
      </c>
      <c r="AW37" s="416" t="str">
        <f>IF($AW$5="","",พต.3!BM33)</f>
        <v/>
      </c>
      <c r="AX37" s="416" t="str">
        <f>IF($AW$5="","",พต.3!BQ33)</f>
        <v/>
      </c>
      <c r="AY37" s="416" t="str">
        <f>IF($AW$5="","",พต.3!BS33)</f>
        <v/>
      </c>
      <c r="AZ37" s="432" t="str">
        <f>IF($AW$5="","",พต.3!BT33)</f>
        <v/>
      </c>
      <c r="BA37" s="416" t="str">
        <f>IF($BA$5="","",พต.4!BM33)</f>
        <v/>
      </c>
      <c r="BB37" s="416" t="str">
        <f>IF($BA$5="","",พต.4!BQ33)</f>
        <v/>
      </c>
      <c r="BC37" s="416" t="str">
        <f>IF($BA$5="","",พต.4!BS33)</f>
        <v/>
      </c>
      <c r="BD37" s="432" t="str">
        <f>IF($BA$5="","",พต.4!BT33)</f>
        <v/>
      </c>
      <c r="BE37" s="416" t="str">
        <f>IF($BE$5="","",พต.5!BM33)</f>
        <v/>
      </c>
      <c r="BF37" s="416" t="str">
        <f>IF($BE$5="","",พต.5!BQ33)</f>
        <v/>
      </c>
      <c r="BG37" s="416" t="str">
        <f>IF($BE$5="","",พต.5!BS33)</f>
        <v/>
      </c>
      <c r="BH37" s="432" t="str">
        <f>IF($BE$5="","",พต.5!BT33)</f>
        <v/>
      </c>
      <c r="BI37" s="415"/>
      <c r="BJ37" s="415"/>
      <c r="BK37" s="415"/>
      <c r="BL37" s="415"/>
      <c r="BM37" s="25"/>
      <c r="BN37" s="412"/>
    </row>
    <row r="38" spans="2:66" s="65" customFormat="1" ht="17.100000000000001" customHeight="1">
      <c r="B38" s="412"/>
      <c r="C38" s="25"/>
      <c r="D38" s="415" t="str">
        <f>IF(ข้อมูลนร.2!D34="","",ข้อมูลนร.2!D34)</f>
        <v/>
      </c>
      <c r="E38" s="416" t="str">
        <f>IF($E$5="","",ไทย!BM34)</f>
        <v/>
      </c>
      <c r="F38" s="416" t="str">
        <f>IF($E$5="","",ไทย!BQ34)</f>
        <v/>
      </c>
      <c r="G38" s="416" t="str">
        <f>IF($E$5="","",ไทย!BS34)</f>
        <v/>
      </c>
      <c r="H38" s="432" t="str">
        <f>IF($E$5="","",ไทย!BT34)</f>
        <v/>
      </c>
      <c r="I38" s="416" t="str">
        <f>IF($I$5="","",คณิต!BM34)</f>
        <v/>
      </c>
      <c r="J38" s="416" t="str">
        <f>IF($I$5="","",คณิต!BQ34)</f>
        <v/>
      </c>
      <c r="K38" s="416" t="str">
        <f>IF($I$5="","",คณิต!BS34)</f>
        <v/>
      </c>
      <c r="L38" s="432" t="str">
        <f>IF($I$5="","",คณิต!BT34)</f>
        <v/>
      </c>
      <c r="M38" s="416" t="str">
        <f>IF($M$5="","",วิทย์!BM34)</f>
        <v/>
      </c>
      <c r="N38" s="416" t="str">
        <f>IF($M$5="","",วิทย์!BQ34)</f>
        <v/>
      </c>
      <c r="O38" s="416" t="str">
        <f>IF($M$5="","",วิทย์!BS34)</f>
        <v/>
      </c>
      <c r="P38" s="432" t="str">
        <f>IF($M$5="","",วิทย์!BT34)</f>
        <v/>
      </c>
      <c r="Q38" s="416" t="str">
        <f>IF($Q$5="","",สังคม!BM34)</f>
        <v/>
      </c>
      <c r="R38" s="416" t="str">
        <f>IF($Q$5="","",สังคม!BQ34)</f>
        <v/>
      </c>
      <c r="S38" s="416" t="str">
        <f>IF($Q$5="","",สังคม!BS34)</f>
        <v/>
      </c>
      <c r="T38" s="432" t="str">
        <f>IF($Q$5="","",สังคม!BT34)</f>
        <v/>
      </c>
      <c r="U38" s="416" t="str">
        <f>IF($U$5="","",ประวัติ!BM34)</f>
        <v/>
      </c>
      <c r="V38" s="416" t="str">
        <f>IF($U$5="","",ประวัติ!BQ34)</f>
        <v/>
      </c>
      <c r="W38" s="416" t="str">
        <f>IF($U$5="","",ประวัติ!BS34)</f>
        <v/>
      </c>
      <c r="X38" s="432" t="str">
        <f>IF($U$5="","",ประวัติ!BT34)</f>
        <v/>
      </c>
      <c r="Y38" s="416" t="str">
        <f>IF($Y$5="","",สุขศึกษา!BM34)</f>
        <v/>
      </c>
      <c r="Z38" s="416" t="str">
        <f>IF($Y$5="","",สุขศึกษา!BQ34)</f>
        <v/>
      </c>
      <c r="AA38" s="416" t="str">
        <f>IF($Y$5="","",สุขศึกษา!BS34)</f>
        <v/>
      </c>
      <c r="AB38" s="432" t="str">
        <f>IF($Y$5="","",สุขศึกษา!BT34)</f>
        <v/>
      </c>
      <c r="AC38" s="416" t="str">
        <f>IF($AC$5="","",ศิลปะ!BM34)</f>
        <v/>
      </c>
      <c r="AD38" s="416" t="str">
        <f>IF($AC$5="","",ศิลปะ!BQ34)</f>
        <v/>
      </c>
      <c r="AE38" s="416" t="str">
        <f>IF($AC$5="","",ศิลปะ!BS34)</f>
        <v/>
      </c>
      <c r="AF38" s="432" t="str">
        <f>IF($AC$5="","",ศิลปะ!BT34)</f>
        <v/>
      </c>
      <c r="AG38" s="416" t="str">
        <f>IF($AG$5="","",การงาน!BM34)</f>
        <v/>
      </c>
      <c r="AH38" s="416" t="str">
        <f>IF($AG$5="","",การงาน!BQ34)</f>
        <v/>
      </c>
      <c r="AI38" s="416" t="str">
        <f>IF($AG$5="","",การงาน!BS34)</f>
        <v/>
      </c>
      <c r="AJ38" s="432" t="str">
        <f>IF($AG$5="","",การงาน!BT34)</f>
        <v/>
      </c>
      <c r="AK38" s="416" t="str">
        <f>IF($AK$5="","",Eพฐ!BM34)</f>
        <v/>
      </c>
      <c r="AL38" s="416" t="str">
        <f>IF($AK$5="","",Eพฐ!BQ34)</f>
        <v/>
      </c>
      <c r="AM38" s="416" t="str">
        <f>IF($AK$5="","",Eพฐ!BS34)</f>
        <v/>
      </c>
      <c r="AN38" s="432" t="str">
        <f>IF($AK$5="","",Eพฐ!BT34)</f>
        <v/>
      </c>
      <c r="AO38" s="416" t="str">
        <f>IF($AO$5="","",พต.1!BM34)</f>
        <v/>
      </c>
      <c r="AP38" s="416" t="str">
        <f>IF($AO$5="","",พต.1!BQ34)</f>
        <v/>
      </c>
      <c r="AQ38" s="416" t="str">
        <f>IF($AO$5="","",พต.1!BS34)</f>
        <v/>
      </c>
      <c r="AR38" s="432" t="str">
        <f>IF($AO$5="","",พต.1!BT34)</f>
        <v/>
      </c>
      <c r="AS38" s="416" t="str">
        <f>IF($AS$5="","",พต.2!BM34)</f>
        <v/>
      </c>
      <c r="AT38" s="416" t="str">
        <f>IF($AS$5="","",พต.2!BQ34)</f>
        <v/>
      </c>
      <c r="AU38" s="416" t="str">
        <f>IF($AS$5="","",พต.2!BS34)</f>
        <v/>
      </c>
      <c r="AV38" s="432" t="str">
        <f>IF($AS$5="","",พต.2!BT34)</f>
        <v/>
      </c>
      <c r="AW38" s="416" t="str">
        <f>IF($AW$5="","",พต.3!BM34)</f>
        <v/>
      </c>
      <c r="AX38" s="416" t="str">
        <f>IF($AW$5="","",พต.3!BQ34)</f>
        <v/>
      </c>
      <c r="AY38" s="416" t="str">
        <f>IF($AW$5="","",พต.3!BS34)</f>
        <v/>
      </c>
      <c r="AZ38" s="432" t="str">
        <f>IF($AW$5="","",พต.3!BT34)</f>
        <v/>
      </c>
      <c r="BA38" s="416" t="str">
        <f>IF($BA$5="","",พต.4!BM34)</f>
        <v/>
      </c>
      <c r="BB38" s="416" t="str">
        <f>IF($BA$5="","",พต.4!BQ34)</f>
        <v/>
      </c>
      <c r="BC38" s="416" t="str">
        <f>IF($BA$5="","",พต.4!BS34)</f>
        <v/>
      </c>
      <c r="BD38" s="432" t="str">
        <f>IF($BA$5="","",พต.4!BT34)</f>
        <v/>
      </c>
      <c r="BE38" s="416" t="str">
        <f>IF($BE$5="","",พต.5!BM34)</f>
        <v/>
      </c>
      <c r="BF38" s="416" t="str">
        <f>IF($BE$5="","",พต.5!BQ34)</f>
        <v/>
      </c>
      <c r="BG38" s="416" t="str">
        <f>IF($BE$5="","",พต.5!BS34)</f>
        <v/>
      </c>
      <c r="BH38" s="432" t="str">
        <f>IF($BE$5="","",พต.5!BT34)</f>
        <v/>
      </c>
      <c r="BI38" s="415"/>
      <c r="BJ38" s="415"/>
      <c r="BK38" s="415"/>
      <c r="BL38" s="415"/>
      <c r="BM38" s="25"/>
      <c r="BN38" s="412"/>
    </row>
    <row r="39" spans="2:66" s="65" customFormat="1" ht="17.100000000000001" customHeight="1">
      <c r="B39" s="412"/>
      <c r="C39" s="25"/>
      <c r="D39" s="415" t="str">
        <f>IF(ข้อมูลนร.2!D35="","",ข้อมูลนร.2!D35)</f>
        <v/>
      </c>
      <c r="E39" s="416" t="str">
        <f>IF($E$5="","",ไทย!BM35)</f>
        <v/>
      </c>
      <c r="F39" s="416" t="str">
        <f>IF($E$5="","",ไทย!BQ35)</f>
        <v/>
      </c>
      <c r="G39" s="416" t="str">
        <f>IF($E$5="","",ไทย!BS35)</f>
        <v/>
      </c>
      <c r="H39" s="432" t="str">
        <f>IF($E$5="","",ไทย!BT35)</f>
        <v/>
      </c>
      <c r="I39" s="416" t="str">
        <f>IF($I$5="","",คณิต!BM35)</f>
        <v/>
      </c>
      <c r="J39" s="416" t="str">
        <f>IF($I$5="","",คณิต!BQ35)</f>
        <v/>
      </c>
      <c r="K39" s="416" t="str">
        <f>IF($I$5="","",คณิต!BS35)</f>
        <v/>
      </c>
      <c r="L39" s="432" t="str">
        <f>IF($I$5="","",คณิต!BT35)</f>
        <v/>
      </c>
      <c r="M39" s="416" t="str">
        <f>IF($M$5="","",วิทย์!BM35)</f>
        <v/>
      </c>
      <c r="N39" s="416" t="str">
        <f>IF($M$5="","",วิทย์!BQ35)</f>
        <v/>
      </c>
      <c r="O39" s="416" t="str">
        <f>IF($M$5="","",วิทย์!BS35)</f>
        <v/>
      </c>
      <c r="P39" s="432" t="str">
        <f>IF($M$5="","",วิทย์!BT35)</f>
        <v/>
      </c>
      <c r="Q39" s="416" t="str">
        <f>IF($Q$5="","",สังคม!BM35)</f>
        <v/>
      </c>
      <c r="R39" s="416" t="str">
        <f>IF($Q$5="","",สังคม!BQ35)</f>
        <v/>
      </c>
      <c r="S39" s="416" t="str">
        <f>IF($Q$5="","",สังคม!BS35)</f>
        <v/>
      </c>
      <c r="T39" s="432" t="str">
        <f>IF($Q$5="","",สังคม!BT35)</f>
        <v/>
      </c>
      <c r="U39" s="416" t="str">
        <f>IF($U$5="","",ประวัติ!BM35)</f>
        <v/>
      </c>
      <c r="V39" s="416" t="str">
        <f>IF($U$5="","",ประวัติ!BQ35)</f>
        <v/>
      </c>
      <c r="W39" s="416" t="str">
        <f>IF($U$5="","",ประวัติ!BS35)</f>
        <v/>
      </c>
      <c r="X39" s="432" t="str">
        <f>IF($U$5="","",ประวัติ!BT35)</f>
        <v/>
      </c>
      <c r="Y39" s="416" t="str">
        <f>IF($Y$5="","",สุขศึกษา!BM35)</f>
        <v/>
      </c>
      <c r="Z39" s="416" t="str">
        <f>IF($Y$5="","",สุขศึกษา!BQ35)</f>
        <v/>
      </c>
      <c r="AA39" s="416" t="str">
        <f>IF($Y$5="","",สุขศึกษา!BS35)</f>
        <v/>
      </c>
      <c r="AB39" s="432" t="str">
        <f>IF($Y$5="","",สุขศึกษา!BT35)</f>
        <v/>
      </c>
      <c r="AC39" s="416" t="str">
        <f>IF($AC$5="","",ศิลปะ!BM35)</f>
        <v/>
      </c>
      <c r="AD39" s="416" t="str">
        <f>IF($AC$5="","",ศิลปะ!BQ35)</f>
        <v/>
      </c>
      <c r="AE39" s="416" t="str">
        <f>IF($AC$5="","",ศิลปะ!BS35)</f>
        <v/>
      </c>
      <c r="AF39" s="432" t="str">
        <f>IF($AC$5="","",ศิลปะ!BT35)</f>
        <v/>
      </c>
      <c r="AG39" s="416" t="str">
        <f>IF($AG$5="","",การงาน!BM35)</f>
        <v/>
      </c>
      <c r="AH39" s="416" t="str">
        <f>IF($AG$5="","",การงาน!BQ35)</f>
        <v/>
      </c>
      <c r="AI39" s="416" t="str">
        <f>IF($AG$5="","",การงาน!BS35)</f>
        <v/>
      </c>
      <c r="AJ39" s="432" t="str">
        <f>IF($AG$5="","",การงาน!BT35)</f>
        <v/>
      </c>
      <c r="AK39" s="416" t="str">
        <f>IF($AK$5="","",Eพฐ!BM35)</f>
        <v/>
      </c>
      <c r="AL39" s="416" t="str">
        <f>IF($AK$5="","",Eพฐ!BQ35)</f>
        <v/>
      </c>
      <c r="AM39" s="416" t="str">
        <f>IF($AK$5="","",Eพฐ!BS35)</f>
        <v/>
      </c>
      <c r="AN39" s="432" t="str">
        <f>IF($AK$5="","",Eพฐ!BT35)</f>
        <v/>
      </c>
      <c r="AO39" s="416" t="str">
        <f>IF($AO$5="","",พต.1!BM35)</f>
        <v/>
      </c>
      <c r="AP39" s="416" t="str">
        <f>IF($AO$5="","",พต.1!BQ35)</f>
        <v/>
      </c>
      <c r="AQ39" s="416" t="str">
        <f>IF($AO$5="","",พต.1!BS35)</f>
        <v/>
      </c>
      <c r="AR39" s="432" t="str">
        <f>IF($AO$5="","",พต.1!BT35)</f>
        <v/>
      </c>
      <c r="AS39" s="416" t="str">
        <f>IF($AS$5="","",พต.2!BM35)</f>
        <v/>
      </c>
      <c r="AT39" s="416" t="str">
        <f>IF($AS$5="","",พต.2!BQ35)</f>
        <v/>
      </c>
      <c r="AU39" s="416" t="str">
        <f>IF($AS$5="","",พต.2!BS35)</f>
        <v/>
      </c>
      <c r="AV39" s="432" t="str">
        <f>IF($AS$5="","",พต.2!BT35)</f>
        <v/>
      </c>
      <c r="AW39" s="416" t="str">
        <f>IF($AW$5="","",พต.3!BM35)</f>
        <v/>
      </c>
      <c r="AX39" s="416" t="str">
        <f>IF($AW$5="","",พต.3!BQ35)</f>
        <v/>
      </c>
      <c r="AY39" s="416" t="str">
        <f>IF($AW$5="","",พต.3!BS35)</f>
        <v/>
      </c>
      <c r="AZ39" s="432" t="str">
        <f>IF($AW$5="","",พต.3!BT35)</f>
        <v/>
      </c>
      <c r="BA39" s="416" t="str">
        <f>IF($BA$5="","",พต.4!BM35)</f>
        <v/>
      </c>
      <c r="BB39" s="416" t="str">
        <f>IF($BA$5="","",พต.4!BQ35)</f>
        <v/>
      </c>
      <c r="BC39" s="416" t="str">
        <f>IF($BA$5="","",พต.4!BS35)</f>
        <v/>
      </c>
      <c r="BD39" s="432" t="str">
        <f>IF($BA$5="","",พต.4!BT35)</f>
        <v/>
      </c>
      <c r="BE39" s="416" t="str">
        <f>IF($BE$5="","",พต.5!BM35)</f>
        <v/>
      </c>
      <c r="BF39" s="416" t="str">
        <f>IF($BE$5="","",พต.5!BQ35)</f>
        <v/>
      </c>
      <c r="BG39" s="416" t="str">
        <f>IF($BE$5="","",พต.5!BS35)</f>
        <v/>
      </c>
      <c r="BH39" s="432" t="str">
        <f>IF($BE$5="","",พต.5!BT35)</f>
        <v/>
      </c>
      <c r="BI39" s="415"/>
      <c r="BJ39" s="415"/>
      <c r="BK39" s="415"/>
      <c r="BL39" s="415"/>
      <c r="BM39" s="25"/>
      <c r="BN39" s="412"/>
    </row>
    <row r="40" spans="2:66" s="65" customFormat="1" ht="17.100000000000001" customHeight="1">
      <c r="B40" s="412"/>
      <c r="C40" s="25"/>
      <c r="D40" s="415" t="str">
        <f>IF(ข้อมูลนร.2!D36="","",ข้อมูลนร.2!D36)</f>
        <v/>
      </c>
      <c r="E40" s="416" t="str">
        <f>IF($E$5="","",ไทย!BM36)</f>
        <v/>
      </c>
      <c r="F40" s="416" t="str">
        <f>IF($E$5="","",ไทย!BQ36)</f>
        <v/>
      </c>
      <c r="G40" s="416" t="str">
        <f>IF($E$5="","",ไทย!BS36)</f>
        <v/>
      </c>
      <c r="H40" s="432" t="str">
        <f>IF($E$5="","",ไทย!BT36)</f>
        <v/>
      </c>
      <c r="I40" s="416" t="str">
        <f>IF($I$5="","",คณิต!BM36)</f>
        <v/>
      </c>
      <c r="J40" s="416" t="str">
        <f>IF($I$5="","",คณิต!BQ36)</f>
        <v/>
      </c>
      <c r="K40" s="416" t="str">
        <f>IF($I$5="","",คณิต!BS36)</f>
        <v/>
      </c>
      <c r="L40" s="432" t="str">
        <f>IF($I$5="","",คณิต!BT36)</f>
        <v/>
      </c>
      <c r="M40" s="416" t="str">
        <f>IF($M$5="","",วิทย์!BM36)</f>
        <v/>
      </c>
      <c r="N40" s="416" t="str">
        <f>IF($M$5="","",วิทย์!BQ36)</f>
        <v/>
      </c>
      <c r="O40" s="416" t="str">
        <f>IF($M$5="","",วิทย์!BS36)</f>
        <v/>
      </c>
      <c r="P40" s="432" t="str">
        <f>IF($M$5="","",วิทย์!BT36)</f>
        <v/>
      </c>
      <c r="Q40" s="416" t="str">
        <f>IF($Q$5="","",สังคม!BM36)</f>
        <v/>
      </c>
      <c r="R40" s="416" t="str">
        <f>IF($Q$5="","",สังคม!BQ36)</f>
        <v/>
      </c>
      <c r="S40" s="416" t="str">
        <f>IF($Q$5="","",สังคม!BS36)</f>
        <v/>
      </c>
      <c r="T40" s="432" t="str">
        <f>IF($Q$5="","",สังคม!BT36)</f>
        <v/>
      </c>
      <c r="U40" s="416" t="str">
        <f>IF($U$5="","",ประวัติ!BM36)</f>
        <v/>
      </c>
      <c r="V40" s="416" t="str">
        <f>IF($U$5="","",ประวัติ!BQ36)</f>
        <v/>
      </c>
      <c r="W40" s="416" t="str">
        <f>IF($U$5="","",ประวัติ!BS36)</f>
        <v/>
      </c>
      <c r="X40" s="432" t="str">
        <f>IF($U$5="","",ประวัติ!BT36)</f>
        <v/>
      </c>
      <c r="Y40" s="416" t="str">
        <f>IF($Y$5="","",สุขศึกษา!BM36)</f>
        <v/>
      </c>
      <c r="Z40" s="416" t="str">
        <f>IF($Y$5="","",สุขศึกษา!BQ36)</f>
        <v/>
      </c>
      <c r="AA40" s="416" t="str">
        <f>IF($Y$5="","",สุขศึกษา!BS36)</f>
        <v/>
      </c>
      <c r="AB40" s="432" t="str">
        <f>IF($Y$5="","",สุขศึกษา!BT36)</f>
        <v/>
      </c>
      <c r="AC40" s="416" t="str">
        <f>IF($AC$5="","",ศิลปะ!BM36)</f>
        <v/>
      </c>
      <c r="AD40" s="416" t="str">
        <f>IF($AC$5="","",ศิลปะ!BQ36)</f>
        <v/>
      </c>
      <c r="AE40" s="416" t="str">
        <f>IF($AC$5="","",ศิลปะ!BS36)</f>
        <v/>
      </c>
      <c r="AF40" s="432" t="str">
        <f>IF($AC$5="","",ศิลปะ!BT36)</f>
        <v/>
      </c>
      <c r="AG40" s="416" t="str">
        <f>IF($AG$5="","",การงาน!BM36)</f>
        <v/>
      </c>
      <c r="AH40" s="416" t="str">
        <f>IF($AG$5="","",การงาน!BQ36)</f>
        <v/>
      </c>
      <c r="AI40" s="416" t="str">
        <f>IF($AG$5="","",การงาน!BS36)</f>
        <v/>
      </c>
      <c r="AJ40" s="432" t="str">
        <f>IF($AG$5="","",การงาน!BT36)</f>
        <v/>
      </c>
      <c r="AK40" s="416" t="str">
        <f>IF($AK$5="","",Eพฐ!BM36)</f>
        <v/>
      </c>
      <c r="AL40" s="416" t="str">
        <f>IF($AK$5="","",Eพฐ!BQ36)</f>
        <v/>
      </c>
      <c r="AM40" s="416" t="str">
        <f>IF($AK$5="","",Eพฐ!BS36)</f>
        <v/>
      </c>
      <c r="AN40" s="432" t="str">
        <f>IF($AK$5="","",Eพฐ!BT36)</f>
        <v/>
      </c>
      <c r="AO40" s="416" t="str">
        <f>IF($AO$5="","",พต.1!BM36)</f>
        <v/>
      </c>
      <c r="AP40" s="416" t="str">
        <f>IF($AO$5="","",พต.1!BQ36)</f>
        <v/>
      </c>
      <c r="AQ40" s="416" t="str">
        <f>IF($AO$5="","",พต.1!BS36)</f>
        <v/>
      </c>
      <c r="AR40" s="432" t="str">
        <f>IF($AO$5="","",พต.1!BT36)</f>
        <v/>
      </c>
      <c r="AS40" s="416" t="str">
        <f>IF($AS$5="","",พต.2!BM36)</f>
        <v/>
      </c>
      <c r="AT40" s="416" t="str">
        <f>IF($AS$5="","",พต.2!BQ36)</f>
        <v/>
      </c>
      <c r="AU40" s="416" t="str">
        <f>IF($AS$5="","",พต.2!BS36)</f>
        <v/>
      </c>
      <c r="AV40" s="432" t="str">
        <f>IF($AS$5="","",พต.2!BT36)</f>
        <v/>
      </c>
      <c r="AW40" s="416" t="str">
        <f>IF($AW$5="","",พต.3!BM36)</f>
        <v/>
      </c>
      <c r="AX40" s="416" t="str">
        <f>IF($AW$5="","",พต.3!BQ36)</f>
        <v/>
      </c>
      <c r="AY40" s="416" t="str">
        <f>IF($AW$5="","",พต.3!BS36)</f>
        <v/>
      </c>
      <c r="AZ40" s="432" t="str">
        <f>IF($AW$5="","",พต.3!BT36)</f>
        <v/>
      </c>
      <c r="BA40" s="416" t="str">
        <f>IF($BA$5="","",พต.4!BM36)</f>
        <v/>
      </c>
      <c r="BB40" s="416" t="str">
        <f>IF($BA$5="","",พต.4!BQ36)</f>
        <v/>
      </c>
      <c r="BC40" s="416" t="str">
        <f>IF($BA$5="","",พต.4!BS36)</f>
        <v/>
      </c>
      <c r="BD40" s="432" t="str">
        <f>IF($BA$5="","",พต.4!BT36)</f>
        <v/>
      </c>
      <c r="BE40" s="416" t="str">
        <f>IF($BE$5="","",พต.5!BM36)</f>
        <v/>
      </c>
      <c r="BF40" s="416" t="str">
        <f>IF($BE$5="","",พต.5!BQ36)</f>
        <v/>
      </c>
      <c r="BG40" s="416" t="str">
        <f>IF($BE$5="","",พต.5!BS36)</f>
        <v/>
      </c>
      <c r="BH40" s="432" t="str">
        <f>IF($BE$5="","",พต.5!BT36)</f>
        <v/>
      </c>
      <c r="BI40" s="415"/>
      <c r="BJ40" s="415"/>
      <c r="BK40" s="415"/>
      <c r="BL40" s="415"/>
      <c r="BM40" s="25"/>
      <c r="BN40" s="412"/>
    </row>
    <row r="41" spans="2:66" s="65" customFormat="1" ht="17.100000000000001" customHeight="1">
      <c r="B41" s="412"/>
      <c r="C41" s="25"/>
      <c r="D41" s="415" t="str">
        <f>IF(ข้อมูลนร.2!D37="","",ข้อมูลนร.2!D37)</f>
        <v/>
      </c>
      <c r="E41" s="416" t="str">
        <f>IF($E$5="","",ไทย!BM37)</f>
        <v/>
      </c>
      <c r="F41" s="416" t="str">
        <f>IF($E$5="","",ไทย!BQ37)</f>
        <v/>
      </c>
      <c r="G41" s="416" t="str">
        <f>IF($E$5="","",ไทย!BS37)</f>
        <v/>
      </c>
      <c r="H41" s="432" t="str">
        <f>IF($E$5="","",ไทย!BT37)</f>
        <v/>
      </c>
      <c r="I41" s="416" t="str">
        <f>IF($I$5="","",คณิต!BM37)</f>
        <v/>
      </c>
      <c r="J41" s="416" t="str">
        <f>IF($I$5="","",คณิต!BQ37)</f>
        <v/>
      </c>
      <c r="K41" s="416" t="str">
        <f>IF($I$5="","",คณิต!BS37)</f>
        <v/>
      </c>
      <c r="L41" s="432" t="str">
        <f>IF($I$5="","",คณิต!BT37)</f>
        <v/>
      </c>
      <c r="M41" s="416" t="str">
        <f>IF($M$5="","",วิทย์!BM37)</f>
        <v/>
      </c>
      <c r="N41" s="416" t="str">
        <f>IF($M$5="","",วิทย์!BQ37)</f>
        <v/>
      </c>
      <c r="O41" s="416" t="str">
        <f>IF($M$5="","",วิทย์!BS37)</f>
        <v/>
      </c>
      <c r="P41" s="432" t="str">
        <f>IF($M$5="","",วิทย์!BT37)</f>
        <v/>
      </c>
      <c r="Q41" s="416" t="str">
        <f>IF($Q$5="","",สังคม!BM37)</f>
        <v/>
      </c>
      <c r="R41" s="416" t="str">
        <f>IF($Q$5="","",สังคม!BQ37)</f>
        <v/>
      </c>
      <c r="S41" s="416" t="str">
        <f>IF($Q$5="","",สังคม!BS37)</f>
        <v/>
      </c>
      <c r="T41" s="432" t="str">
        <f>IF($Q$5="","",สังคม!BT37)</f>
        <v/>
      </c>
      <c r="U41" s="416" t="str">
        <f>IF($U$5="","",ประวัติ!BM37)</f>
        <v/>
      </c>
      <c r="V41" s="416" t="str">
        <f>IF($U$5="","",ประวัติ!BQ37)</f>
        <v/>
      </c>
      <c r="W41" s="416" t="str">
        <f>IF($U$5="","",ประวัติ!BS37)</f>
        <v/>
      </c>
      <c r="X41" s="432" t="str">
        <f>IF($U$5="","",ประวัติ!BT37)</f>
        <v/>
      </c>
      <c r="Y41" s="416" t="str">
        <f>IF($Y$5="","",สุขศึกษา!BM37)</f>
        <v/>
      </c>
      <c r="Z41" s="416" t="str">
        <f>IF($Y$5="","",สุขศึกษา!BQ37)</f>
        <v/>
      </c>
      <c r="AA41" s="416" t="str">
        <f>IF($Y$5="","",สุขศึกษา!BS37)</f>
        <v/>
      </c>
      <c r="AB41" s="432" t="str">
        <f>IF($Y$5="","",สุขศึกษา!BT37)</f>
        <v/>
      </c>
      <c r="AC41" s="416" t="str">
        <f>IF($AC$5="","",ศิลปะ!BM37)</f>
        <v/>
      </c>
      <c r="AD41" s="416" t="str">
        <f>IF($AC$5="","",ศิลปะ!BQ37)</f>
        <v/>
      </c>
      <c r="AE41" s="416" t="str">
        <f>IF($AC$5="","",ศิลปะ!BS37)</f>
        <v/>
      </c>
      <c r="AF41" s="432" t="str">
        <f>IF($AC$5="","",ศิลปะ!BT37)</f>
        <v/>
      </c>
      <c r="AG41" s="416" t="str">
        <f>IF($AG$5="","",การงาน!BM37)</f>
        <v/>
      </c>
      <c r="AH41" s="416" t="str">
        <f>IF($AG$5="","",การงาน!BQ37)</f>
        <v/>
      </c>
      <c r="AI41" s="416" t="str">
        <f>IF($AG$5="","",การงาน!BS37)</f>
        <v/>
      </c>
      <c r="AJ41" s="432" t="str">
        <f>IF($AG$5="","",การงาน!BT37)</f>
        <v/>
      </c>
      <c r="AK41" s="416" t="str">
        <f>IF($AK$5="","",Eพฐ!BM37)</f>
        <v/>
      </c>
      <c r="AL41" s="416" t="str">
        <f>IF($AK$5="","",Eพฐ!BQ37)</f>
        <v/>
      </c>
      <c r="AM41" s="416" t="str">
        <f>IF($AK$5="","",Eพฐ!BS37)</f>
        <v/>
      </c>
      <c r="AN41" s="432" t="str">
        <f>IF($AK$5="","",Eพฐ!BT37)</f>
        <v/>
      </c>
      <c r="AO41" s="416" t="str">
        <f>IF($AO$5="","",พต.1!BM37)</f>
        <v/>
      </c>
      <c r="AP41" s="416" t="str">
        <f>IF($AO$5="","",พต.1!BQ37)</f>
        <v/>
      </c>
      <c r="AQ41" s="416" t="str">
        <f>IF($AO$5="","",พต.1!BS37)</f>
        <v/>
      </c>
      <c r="AR41" s="432" t="str">
        <f>IF($AO$5="","",พต.1!BT37)</f>
        <v/>
      </c>
      <c r="AS41" s="416" t="str">
        <f>IF($AS$5="","",พต.2!BM37)</f>
        <v/>
      </c>
      <c r="AT41" s="416" t="str">
        <f>IF($AS$5="","",พต.2!BQ37)</f>
        <v/>
      </c>
      <c r="AU41" s="416" t="str">
        <f>IF($AS$5="","",พต.2!BS37)</f>
        <v/>
      </c>
      <c r="AV41" s="432" t="str">
        <f>IF($AS$5="","",พต.2!BT37)</f>
        <v/>
      </c>
      <c r="AW41" s="416" t="str">
        <f>IF($AW$5="","",พต.3!BM37)</f>
        <v/>
      </c>
      <c r="AX41" s="416" t="str">
        <f>IF($AW$5="","",พต.3!BQ37)</f>
        <v/>
      </c>
      <c r="AY41" s="416" t="str">
        <f>IF($AW$5="","",พต.3!BS37)</f>
        <v/>
      </c>
      <c r="AZ41" s="432" t="str">
        <f>IF($AW$5="","",พต.3!BT37)</f>
        <v/>
      </c>
      <c r="BA41" s="416" t="str">
        <f>IF($BA$5="","",พต.4!BM37)</f>
        <v/>
      </c>
      <c r="BB41" s="416" t="str">
        <f>IF($BA$5="","",พต.4!BQ37)</f>
        <v/>
      </c>
      <c r="BC41" s="416" t="str">
        <f>IF($BA$5="","",พต.4!BS37)</f>
        <v/>
      </c>
      <c r="BD41" s="432" t="str">
        <f>IF($BA$5="","",พต.4!BT37)</f>
        <v/>
      </c>
      <c r="BE41" s="416" t="str">
        <f>IF($BE$5="","",พต.5!BM37)</f>
        <v/>
      </c>
      <c r="BF41" s="416" t="str">
        <f>IF($BE$5="","",พต.5!BQ37)</f>
        <v/>
      </c>
      <c r="BG41" s="416" t="str">
        <f>IF($BE$5="","",พต.5!BS37)</f>
        <v/>
      </c>
      <c r="BH41" s="432" t="str">
        <f>IF($BE$5="","",พต.5!BT37)</f>
        <v/>
      </c>
      <c r="BI41" s="415"/>
      <c r="BJ41" s="415"/>
      <c r="BK41" s="415"/>
      <c r="BL41" s="415"/>
      <c r="BM41" s="25"/>
      <c r="BN41" s="412"/>
    </row>
    <row r="42" spans="2:66" s="65" customFormat="1" ht="17.100000000000001" customHeight="1">
      <c r="B42" s="412"/>
      <c r="C42" s="25"/>
      <c r="D42" s="415" t="str">
        <f>IF(ข้อมูลนร.2!D38="","",ข้อมูลนร.2!D38)</f>
        <v/>
      </c>
      <c r="E42" s="416" t="str">
        <f>IF($E$5="","",ไทย!BM38)</f>
        <v/>
      </c>
      <c r="F42" s="416" t="str">
        <f>IF($E$5="","",ไทย!BQ38)</f>
        <v/>
      </c>
      <c r="G42" s="416" t="str">
        <f>IF($E$5="","",ไทย!BS38)</f>
        <v/>
      </c>
      <c r="H42" s="432" t="str">
        <f>IF($E$5="","",ไทย!BT38)</f>
        <v/>
      </c>
      <c r="I42" s="416" t="str">
        <f>IF($I$5="","",คณิต!BM38)</f>
        <v/>
      </c>
      <c r="J42" s="416" t="str">
        <f>IF($I$5="","",คณิต!BQ38)</f>
        <v/>
      </c>
      <c r="K42" s="416" t="str">
        <f>IF($I$5="","",คณิต!BS38)</f>
        <v/>
      </c>
      <c r="L42" s="432" t="str">
        <f>IF($I$5="","",คณิต!BT38)</f>
        <v/>
      </c>
      <c r="M42" s="416" t="str">
        <f>IF($M$5="","",วิทย์!BM38)</f>
        <v/>
      </c>
      <c r="N42" s="416" t="str">
        <f>IF($M$5="","",วิทย์!BQ38)</f>
        <v/>
      </c>
      <c r="O42" s="416" t="str">
        <f>IF($M$5="","",วิทย์!BS38)</f>
        <v/>
      </c>
      <c r="P42" s="432" t="str">
        <f>IF($M$5="","",วิทย์!BT38)</f>
        <v/>
      </c>
      <c r="Q42" s="416" t="str">
        <f>IF($Q$5="","",สังคม!BM38)</f>
        <v/>
      </c>
      <c r="R42" s="416" t="str">
        <f>IF($Q$5="","",สังคม!BQ38)</f>
        <v/>
      </c>
      <c r="S42" s="416" t="str">
        <f>IF($Q$5="","",สังคม!BS38)</f>
        <v/>
      </c>
      <c r="T42" s="432" t="str">
        <f>IF($Q$5="","",สังคม!BT38)</f>
        <v/>
      </c>
      <c r="U42" s="416" t="str">
        <f>IF($U$5="","",ประวัติ!BM38)</f>
        <v/>
      </c>
      <c r="V42" s="416" t="str">
        <f>IF($U$5="","",ประวัติ!BQ38)</f>
        <v/>
      </c>
      <c r="W42" s="416" t="str">
        <f>IF($U$5="","",ประวัติ!BS38)</f>
        <v/>
      </c>
      <c r="X42" s="432" t="str">
        <f>IF($U$5="","",ประวัติ!BT38)</f>
        <v/>
      </c>
      <c r="Y42" s="416" t="str">
        <f>IF($Y$5="","",สุขศึกษา!BM38)</f>
        <v/>
      </c>
      <c r="Z42" s="416" t="str">
        <f>IF($Y$5="","",สุขศึกษา!BQ38)</f>
        <v/>
      </c>
      <c r="AA42" s="416" t="str">
        <f>IF($Y$5="","",สุขศึกษา!BS38)</f>
        <v/>
      </c>
      <c r="AB42" s="432" t="str">
        <f>IF($Y$5="","",สุขศึกษา!BT38)</f>
        <v/>
      </c>
      <c r="AC42" s="416" t="str">
        <f>IF($AC$5="","",ศิลปะ!BM38)</f>
        <v/>
      </c>
      <c r="AD42" s="416" t="str">
        <f>IF($AC$5="","",ศิลปะ!BQ38)</f>
        <v/>
      </c>
      <c r="AE42" s="416" t="str">
        <f>IF($AC$5="","",ศิลปะ!BS38)</f>
        <v/>
      </c>
      <c r="AF42" s="432" t="str">
        <f>IF($AC$5="","",ศิลปะ!BT38)</f>
        <v/>
      </c>
      <c r="AG42" s="416" t="str">
        <f>IF($AG$5="","",การงาน!BM38)</f>
        <v/>
      </c>
      <c r="AH42" s="416" t="str">
        <f>IF($AG$5="","",การงาน!BQ38)</f>
        <v/>
      </c>
      <c r="AI42" s="416" t="str">
        <f>IF($AG$5="","",การงาน!BS38)</f>
        <v/>
      </c>
      <c r="AJ42" s="432" t="str">
        <f>IF($AG$5="","",การงาน!BT38)</f>
        <v/>
      </c>
      <c r="AK42" s="416" t="str">
        <f>IF($AK$5="","",Eพฐ!BM38)</f>
        <v/>
      </c>
      <c r="AL42" s="416" t="str">
        <f>IF($AK$5="","",Eพฐ!BQ38)</f>
        <v/>
      </c>
      <c r="AM42" s="416" t="str">
        <f>IF($AK$5="","",Eพฐ!BS38)</f>
        <v/>
      </c>
      <c r="AN42" s="432" t="str">
        <f>IF($AK$5="","",Eพฐ!BT38)</f>
        <v/>
      </c>
      <c r="AO42" s="416" t="str">
        <f>IF($AO$5="","",พต.1!BM38)</f>
        <v/>
      </c>
      <c r="AP42" s="416" t="str">
        <f>IF($AO$5="","",พต.1!BQ38)</f>
        <v/>
      </c>
      <c r="AQ42" s="416" t="str">
        <f>IF($AO$5="","",พต.1!BS38)</f>
        <v/>
      </c>
      <c r="AR42" s="432" t="str">
        <f>IF($AO$5="","",พต.1!BT38)</f>
        <v/>
      </c>
      <c r="AS42" s="416" t="str">
        <f>IF($AS$5="","",พต.2!BM38)</f>
        <v/>
      </c>
      <c r="AT42" s="416" t="str">
        <f>IF($AS$5="","",พต.2!BQ38)</f>
        <v/>
      </c>
      <c r="AU42" s="416" t="str">
        <f>IF($AS$5="","",พต.2!BS38)</f>
        <v/>
      </c>
      <c r="AV42" s="432" t="str">
        <f>IF($AS$5="","",พต.2!BT38)</f>
        <v/>
      </c>
      <c r="AW42" s="416" t="str">
        <f>IF($AW$5="","",พต.3!BM38)</f>
        <v/>
      </c>
      <c r="AX42" s="416" t="str">
        <f>IF($AW$5="","",พต.3!BQ38)</f>
        <v/>
      </c>
      <c r="AY42" s="416" t="str">
        <f>IF($AW$5="","",พต.3!BS38)</f>
        <v/>
      </c>
      <c r="AZ42" s="432" t="str">
        <f>IF($AW$5="","",พต.3!BT38)</f>
        <v/>
      </c>
      <c r="BA42" s="416" t="str">
        <f>IF($BA$5="","",พต.4!BM38)</f>
        <v/>
      </c>
      <c r="BB42" s="416" t="str">
        <f>IF($BA$5="","",พต.4!BQ38)</f>
        <v/>
      </c>
      <c r="BC42" s="416" t="str">
        <f>IF($BA$5="","",พต.4!BS38)</f>
        <v/>
      </c>
      <c r="BD42" s="432" t="str">
        <f>IF($BA$5="","",พต.4!BT38)</f>
        <v/>
      </c>
      <c r="BE42" s="416" t="str">
        <f>IF($BE$5="","",พต.5!BM38)</f>
        <v/>
      </c>
      <c r="BF42" s="416" t="str">
        <f>IF($BE$5="","",พต.5!BQ38)</f>
        <v/>
      </c>
      <c r="BG42" s="416" t="str">
        <f>IF($BE$5="","",พต.5!BS38)</f>
        <v/>
      </c>
      <c r="BH42" s="432" t="str">
        <f>IF($BE$5="","",พต.5!BT38)</f>
        <v/>
      </c>
      <c r="BI42" s="415"/>
      <c r="BJ42" s="415"/>
      <c r="BK42" s="415"/>
      <c r="BL42" s="415"/>
      <c r="BM42" s="25"/>
      <c r="BN42" s="412"/>
    </row>
    <row r="43" spans="2:66" s="65" customFormat="1" ht="17.100000000000001" customHeight="1">
      <c r="B43" s="412"/>
      <c r="C43" s="25"/>
      <c r="D43" s="415" t="str">
        <f>IF(ข้อมูลนร.2!D39="","",ข้อมูลนร.2!D39)</f>
        <v/>
      </c>
      <c r="E43" s="416" t="str">
        <f>IF($E$5="","",ไทย!BM39)</f>
        <v/>
      </c>
      <c r="F43" s="416" t="str">
        <f>IF($E$5="","",ไทย!BQ39)</f>
        <v/>
      </c>
      <c r="G43" s="416" t="str">
        <f>IF($E$5="","",ไทย!BS39)</f>
        <v/>
      </c>
      <c r="H43" s="432" t="str">
        <f>IF($E$5="","",ไทย!BT39)</f>
        <v/>
      </c>
      <c r="I43" s="416" t="str">
        <f>IF($I$5="","",คณิต!BM39)</f>
        <v/>
      </c>
      <c r="J43" s="416" t="str">
        <f>IF($I$5="","",คณิต!BQ39)</f>
        <v/>
      </c>
      <c r="K43" s="416" t="str">
        <f>IF($I$5="","",คณิต!BS39)</f>
        <v/>
      </c>
      <c r="L43" s="432" t="str">
        <f>IF($I$5="","",คณิต!BT39)</f>
        <v/>
      </c>
      <c r="M43" s="416" t="str">
        <f>IF($M$5="","",วิทย์!BM39)</f>
        <v/>
      </c>
      <c r="N43" s="416" t="str">
        <f>IF($M$5="","",วิทย์!BQ39)</f>
        <v/>
      </c>
      <c r="O43" s="416" t="str">
        <f>IF($M$5="","",วิทย์!BS39)</f>
        <v/>
      </c>
      <c r="P43" s="432" t="str">
        <f>IF($M$5="","",วิทย์!BT39)</f>
        <v/>
      </c>
      <c r="Q43" s="416" t="str">
        <f>IF($Q$5="","",สังคม!BM39)</f>
        <v/>
      </c>
      <c r="R43" s="416" t="str">
        <f>IF($Q$5="","",สังคม!BQ39)</f>
        <v/>
      </c>
      <c r="S43" s="416" t="str">
        <f>IF($Q$5="","",สังคม!BS39)</f>
        <v/>
      </c>
      <c r="T43" s="432" t="str">
        <f>IF($Q$5="","",สังคม!BT39)</f>
        <v/>
      </c>
      <c r="U43" s="416" t="str">
        <f>IF($U$5="","",ประวัติ!BM39)</f>
        <v/>
      </c>
      <c r="V43" s="416" t="str">
        <f>IF($U$5="","",ประวัติ!BQ39)</f>
        <v/>
      </c>
      <c r="W43" s="416" t="str">
        <f>IF($U$5="","",ประวัติ!BS39)</f>
        <v/>
      </c>
      <c r="X43" s="432" t="str">
        <f>IF($U$5="","",ประวัติ!BT39)</f>
        <v/>
      </c>
      <c r="Y43" s="416" t="str">
        <f>IF($Y$5="","",สุขศึกษา!BM39)</f>
        <v/>
      </c>
      <c r="Z43" s="416" t="str">
        <f>IF($Y$5="","",สุขศึกษา!BQ39)</f>
        <v/>
      </c>
      <c r="AA43" s="416" t="str">
        <f>IF($Y$5="","",สุขศึกษา!BS39)</f>
        <v/>
      </c>
      <c r="AB43" s="432" t="str">
        <f>IF($Y$5="","",สุขศึกษา!BT39)</f>
        <v/>
      </c>
      <c r="AC43" s="416" t="str">
        <f>IF($AC$5="","",ศิลปะ!BM39)</f>
        <v/>
      </c>
      <c r="AD43" s="416" t="str">
        <f>IF($AC$5="","",ศิลปะ!BQ39)</f>
        <v/>
      </c>
      <c r="AE43" s="416" t="str">
        <f>IF($AC$5="","",ศิลปะ!BS39)</f>
        <v/>
      </c>
      <c r="AF43" s="432" t="str">
        <f>IF($AC$5="","",ศิลปะ!BT39)</f>
        <v/>
      </c>
      <c r="AG43" s="416" t="str">
        <f>IF($AG$5="","",การงาน!BM39)</f>
        <v/>
      </c>
      <c r="AH43" s="416" t="str">
        <f>IF($AG$5="","",การงาน!BQ39)</f>
        <v/>
      </c>
      <c r="AI43" s="416" t="str">
        <f>IF($AG$5="","",การงาน!BS39)</f>
        <v/>
      </c>
      <c r="AJ43" s="432" t="str">
        <f>IF($AG$5="","",การงาน!BT39)</f>
        <v/>
      </c>
      <c r="AK43" s="416" t="str">
        <f>IF($AK$5="","",Eพฐ!BM39)</f>
        <v/>
      </c>
      <c r="AL43" s="416" t="str">
        <f>IF($AK$5="","",Eพฐ!BQ39)</f>
        <v/>
      </c>
      <c r="AM43" s="416" t="str">
        <f>IF($AK$5="","",Eพฐ!BS39)</f>
        <v/>
      </c>
      <c r="AN43" s="432" t="str">
        <f>IF($AK$5="","",Eพฐ!BT39)</f>
        <v/>
      </c>
      <c r="AO43" s="416" t="str">
        <f>IF($AO$5="","",พต.1!BM39)</f>
        <v/>
      </c>
      <c r="AP43" s="416" t="str">
        <f>IF($AO$5="","",พต.1!BQ39)</f>
        <v/>
      </c>
      <c r="AQ43" s="416" t="str">
        <f>IF($AO$5="","",พต.1!BS39)</f>
        <v/>
      </c>
      <c r="AR43" s="432" t="str">
        <f>IF($AO$5="","",พต.1!BT39)</f>
        <v/>
      </c>
      <c r="AS43" s="416" t="str">
        <f>IF($AS$5="","",พต.2!BM39)</f>
        <v/>
      </c>
      <c r="AT43" s="416" t="str">
        <f>IF($AS$5="","",พต.2!BQ39)</f>
        <v/>
      </c>
      <c r="AU43" s="416" t="str">
        <f>IF($AS$5="","",พต.2!BS39)</f>
        <v/>
      </c>
      <c r="AV43" s="432" t="str">
        <f>IF($AS$5="","",พต.2!BT39)</f>
        <v/>
      </c>
      <c r="AW43" s="416" t="str">
        <f>IF($AW$5="","",พต.3!BM39)</f>
        <v/>
      </c>
      <c r="AX43" s="416" t="str">
        <f>IF($AW$5="","",พต.3!BQ39)</f>
        <v/>
      </c>
      <c r="AY43" s="416" t="str">
        <f>IF($AW$5="","",พต.3!BS39)</f>
        <v/>
      </c>
      <c r="AZ43" s="432" t="str">
        <f>IF($AW$5="","",พต.3!BT39)</f>
        <v/>
      </c>
      <c r="BA43" s="416" t="str">
        <f>IF($BA$5="","",พต.4!BM39)</f>
        <v/>
      </c>
      <c r="BB43" s="416" t="str">
        <f>IF($BA$5="","",พต.4!BQ39)</f>
        <v/>
      </c>
      <c r="BC43" s="416" t="str">
        <f>IF($BA$5="","",พต.4!BS39)</f>
        <v/>
      </c>
      <c r="BD43" s="432" t="str">
        <f>IF($BA$5="","",พต.4!BT39)</f>
        <v/>
      </c>
      <c r="BE43" s="416" t="str">
        <f>IF($BE$5="","",พต.5!BM39)</f>
        <v/>
      </c>
      <c r="BF43" s="416" t="str">
        <f>IF($BE$5="","",พต.5!BQ39)</f>
        <v/>
      </c>
      <c r="BG43" s="416" t="str">
        <f>IF($BE$5="","",พต.5!BS39)</f>
        <v/>
      </c>
      <c r="BH43" s="432" t="str">
        <f>IF($BE$5="","",พต.5!BT39)</f>
        <v/>
      </c>
      <c r="BI43" s="415"/>
      <c r="BJ43" s="415"/>
      <c r="BK43" s="415"/>
      <c r="BL43" s="415"/>
      <c r="BM43" s="25"/>
      <c r="BN43" s="412"/>
    </row>
    <row r="44" spans="2:66" s="65" customFormat="1" ht="17.100000000000001" customHeight="1">
      <c r="B44" s="412"/>
      <c r="C44" s="25"/>
      <c r="D44" s="415" t="str">
        <f>IF(ข้อมูลนร.2!D40="","",ข้อมูลนร.2!D40)</f>
        <v/>
      </c>
      <c r="E44" s="416" t="str">
        <f>IF($E$5="","",ไทย!BM40)</f>
        <v/>
      </c>
      <c r="F44" s="416" t="str">
        <f>IF($E$5="","",ไทย!BQ40)</f>
        <v/>
      </c>
      <c r="G44" s="416" t="str">
        <f>IF($E$5="","",ไทย!BS40)</f>
        <v/>
      </c>
      <c r="H44" s="432" t="str">
        <f>IF($E$5="","",ไทย!BT40)</f>
        <v/>
      </c>
      <c r="I44" s="416" t="str">
        <f>IF($I$5="","",คณิต!BM40)</f>
        <v/>
      </c>
      <c r="J44" s="416" t="str">
        <f>IF($I$5="","",คณิต!BQ40)</f>
        <v/>
      </c>
      <c r="K44" s="416" t="str">
        <f>IF($I$5="","",คณิต!BS40)</f>
        <v/>
      </c>
      <c r="L44" s="432" t="str">
        <f>IF($I$5="","",คณิต!BT40)</f>
        <v/>
      </c>
      <c r="M44" s="416" t="str">
        <f>IF($M$5="","",วิทย์!BM40)</f>
        <v/>
      </c>
      <c r="N44" s="416" t="str">
        <f>IF($M$5="","",วิทย์!BQ40)</f>
        <v/>
      </c>
      <c r="O44" s="416" t="str">
        <f>IF($M$5="","",วิทย์!BS40)</f>
        <v/>
      </c>
      <c r="P44" s="432" t="str">
        <f>IF($M$5="","",วิทย์!BT40)</f>
        <v/>
      </c>
      <c r="Q44" s="416" t="str">
        <f>IF($Q$5="","",สังคม!BM40)</f>
        <v/>
      </c>
      <c r="R44" s="416" t="str">
        <f>IF($Q$5="","",สังคม!BQ40)</f>
        <v/>
      </c>
      <c r="S44" s="416" t="str">
        <f>IF($Q$5="","",สังคม!BS40)</f>
        <v/>
      </c>
      <c r="T44" s="432" t="str">
        <f>IF($Q$5="","",สังคม!BT40)</f>
        <v/>
      </c>
      <c r="U44" s="416" t="str">
        <f>IF($U$5="","",ประวัติ!BM40)</f>
        <v/>
      </c>
      <c r="V44" s="416" t="str">
        <f>IF($U$5="","",ประวัติ!BQ40)</f>
        <v/>
      </c>
      <c r="W44" s="416" t="str">
        <f>IF($U$5="","",ประวัติ!BS40)</f>
        <v/>
      </c>
      <c r="X44" s="432" t="str">
        <f>IF($U$5="","",ประวัติ!BT40)</f>
        <v/>
      </c>
      <c r="Y44" s="416" t="str">
        <f>IF($Y$5="","",สุขศึกษา!BM40)</f>
        <v/>
      </c>
      <c r="Z44" s="416" t="str">
        <f>IF($Y$5="","",สุขศึกษา!BQ40)</f>
        <v/>
      </c>
      <c r="AA44" s="416" t="str">
        <f>IF($Y$5="","",สุขศึกษา!BS40)</f>
        <v/>
      </c>
      <c r="AB44" s="432" t="str">
        <f>IF($Y$5="","",สุขศึกษา!BT40)</f>
        <v/>
      </c>
      <c r="AC44" s="416" t="str">
        <f>IF($AC$5="","",ศิลปะ!BM40)</f>
        <v/>
      </c>
      <c r="AD44" s="416" t="str">
        <f>IF($AC$5="","",ศิลปะ!BQ40)</f>
        <v/>
      </c>
      <c r="AE44" s="416" t="str">
        <f>IF($AC$5="","",ศิลปะ!BS40)</f>
        <v/>
      </c>
      <c r="AF44" s="432" t="str">
        <f>IF($AC$5="","",ศิลปะ!BT40)</f>
        <v/>
      </c>
      <c r="AG44" s="416" t="str">
        <f>IF($AG$5="","",การงาน!BM40)</f>
        <v/>
      </c>
      <c r="AH44" s="416" t="str">
        <f>IF($AG$5="","",การงาน!BQ40)</f>
        <v/>
      </c>
      <c r="AI44" s="416" t="str">
        <f>IF($AG$5="","",การงาน!BS40)</f>
        <v/>
      </c>
      <c r="AJ44" s="432" t="str">
        <f>IF($AG$5="","",การงาน!BT40)</f>
        <v/>
      </c>
      <c r="AK44" s="416" t="str">
        <f>IF($AK$5="","",Eพฐ!BM40)</f>
        <v/>
      </c>
      <c r="AL44" s="416" t="str">
        <f>IF($AK$5="","",Eพฐ!BQ40)</f>
        <v/>
      </c>
      <c r="AM44" s="416" t="str">
        <f>IF($AK$5="","",Eพฐ!BS40)</f>
        <v/>
      </c>
      <c r="AN44" s="432" t="str">
        <f>IF($AK$5="","",Eพฐ!BT40)</f>
        <v/>
      </c>
      <c r="AO44" s="416" t="str">
        <f>IF($AO$5="","",พต.1!BM40)</f>
        <v/>
      </c>
      <c r="AP44" s="416" t="str">
        <f>IF($AO$5="","",พต.1!BQ40)</f>
        <v/>
      </c>
      <c r="AQ44" s="416" t="str">
        <f>IF($AO$5="","",พต.1!BS40)</f>
        <v/>
      </c>
      <c r="AR44" s="432" t="str">
        <f>IF($AO$5="","",พต.1!BT40)</f>
        <v/>
      </c>
      <c r="AS44" s="416" t="str">
        <f>IF($AS$5="","",พต.2!BM40)</f>
        <v/>
      </c>
      <c r="AT44" s="416" t="str">
        <f>IF($AS$5="","",พต.2!BQ40)</f>
        <v/>
      </c>
      <c r="AU44" s="416" t="str">
        <f>IF($AS$5="","",พต.2!BS40)</f>
        <v/>
      </c>
      <c r="AV44" s="432" t="str">
        <f>IF($AS$5="","",พต.2!BT40)</f>
        <v/>
      </c>
      <c r="AW44" s="416" t="str">
        <f>IF($AW$5="","",พต.3!BM40)</f>
        <v/>
      </c>
      <c r="AX44" s="416" t="str">
        <f>IF($AW$5="","",พต.3!BQ40)</f>
        <v/>
      </c>
      <c r="AY44" s="416" t="str">
        <f>IF($AW$5="","",พต.3!BS40)</f>
        <v/>
      </c>
      <c r="AZ44" s="432" t="str">
        <f>IF($AW$5="","",พต.3!BT40)</f>
        <v/>
      </c>
      <c r="BA44" s="416" t="str">
        <f>IF($BA$5="","",พต.4!BM40)</f>
        <v/>
      </c>
      <c r="BB44" s="416" t="str">
        <f>IF($BA$5="","",พต.4!BQ40)</f>
        <v/>
      </c>
      <c r="BC44" s="416" t="str">
        <f>IF($BA$5="","",พต.4!BS40)</f>
        <v/>
      </c>
      <c r="BD44" s="432" t="str">
        <f>IF($BA$5="","",พต.4!BT40)</f>
        <v/>
      </c>
      <c r="BE44" s="416" t="str">
        <f>IF($BE$5="","",พต.5!BM40)</f>
        <v/>
      </c>
      <c r="BF44" s="416" t="str">
        <f>IF($BE$5="","",พต.5!BQ40)</f>
        <v/>
      </c>
      <c r="BG44" s="416" t="str">
        <f>IF($BE$5="","",พต.5!BS40)</f>
        <v/>
      </c>
      <c r="BH44" s="432" t="str">
        <f>IF($BE$5="","",พต.5!BT40)</f>
        <v/>
      </c>
      <c r="BI44" s="415"/>
      <c r="BJ44" s="415"/>
      <c r="BK44" s="415"/>
      <c r="BL44" s="415"/>
      <c r="BM44" s="25"/>
      <c r="BN44" s="412"/>
    </row>
    <row r="45" spans="2:66" s="65" customFormat="1" ht="17.100000000000001" customHeight="1">
      <c r="B45" s="412"/>
      <c r="C45" s="25"/>
      <c r="D45" s="410" t="str">
        <f>IF(ข้อมูลนร.2!D41="","",ข้อมูลนร.2!D41)</f>
        <v/>
      </c>
      <c r="E45" s="417" t="str">
        <f>IF($E$5="","",ไทย!BM41)</f>
        <v/>
      </c>
      <c r="F45" s="417" t="str">
        <f>IF($E$5="","",ไทย!BQ41)</f>
        <v/>
      </c>
      <c r="G45" s="417" t="str">
        <f>IF($E$5="","",ไทย!BS41)</f>
        <v/>
      </c>
      <c r="H45" s="433" t="str">
        <f>IF($E$5="","",ไทย!BT41)</f>
        <v/>
      </c>
      <c r="I45" s="417" t="str">
        <f>IF($I$5="","",คณิต!BM41)</f>
        <v/>
      </c>
      <c r="J45" s="417" t="str">
        <f>IF($I$5="","",คณิต!BQ41)</f>
        <v/>
      </c>
      <c r="K45" s="417" t="str">
        <f>IF($I$5="","",คณิต!BS41)</f>
        <v/>
      </c>
      <c r="L45" s="433" t="str">
        <f>IF($I$5="","",คณิต!BT41)</f>
        <v/>
      </c>
      <c r="M45" s="417" t="str">
        <f>IF($M$5="","",วิทย์!BM41)</f>
        <v/>
      </c>
      <c r="N45" s="417" t="str">
        <f>IF($M$5="","",วิทย์!BQ41)</f>
        <v/>
      </c>
      <c r="O45" s="417" t="str">
        <f>IF($M$5="","",วิทย์!BS41)</f>
        <v/>
      </c>
      <c r="P45" s="433" t="str">
        <f>IF($M$5="","",วิทย์!BT41)</f>
        <v/>
      </c>
      <c r="Q45" s="417" t="str">
        <f>IF($Q$5="","",สังคม!BM41)</f>
        <v/>
      </c>
      <c r="R45" s="417" t="str">
        <f>IF($Q$5="","",สังคม!BQ41)</f>
        <v/>
      </c>
      <c r="S45" s="417" t="str">
        <f>IF($Q$5="","",สังคม!BS41)</f>
        <v/>
      </c>
      <c r="T45" s="433" t="str">
        <f>IF($Q$5="","",สังคม!BT41)</f>
        <v/>
      </c>
      <c r="U45" s="417" t="str">
        <f>IF($U$5="","",ประวัติ!BM41)</f>
        <v/>
      </c>
      <c r="V45" s="417" t="str">
        <f>IF($U$5="","",ประวัติ!BQ41)</f>
        <v/>
      </c>
      <c r="W45" s="417" t="str">
        <f>IF($U$5="","",ประวัติ!BS41)</f>
        <v/>
      </c>
      <c r="X45" s="433" t="str">
        <f>IF($U$5="","",ประวัติ!BT41)</f>
        <v/>
      </c>
      <c r="Y45" s="417" t="str">
        <f>IF($Y$5="","",สุขศึกษา!BM41)</f>
        <v/>
      </c>
      <c r="Z45" s="417" t="str">
        <f>IF($Y$5="","",สุขศึกษา!BQ41)</f>
        <v/>
      </c>
      <c r="AA45" s="417" t="str">
        <f>IF($Y$5="","",สุขศึกษา!BS41)</f>
        <v/>
      </c>
      <c r="AB45" s="433" t="str">
        <f>IF($Y$5="","",สุขศึกษา!BT41)</f>
        <v/>
      </c>
      <c r="AC45" s="417" t="str">
        <f>IF($AC$5="","",ศิลปะ!BM41)</f>
        <v/>
      </c>
      <c r="AD45" s="417" t="str">
        <f>IF($AC$5="","",ศิลปะ!BQ41)</f>
        <v/>
      </c>
      <c r="AE45" s="417" t="str">
        <f>IF($AC$5="","",ศิลปะ!BS41)</f>
        <v/>
      </c>
      <c r="AF45" s="433" t="str">
        <f>IF($AC$5="","",ศิลปะ!BT41)</f>
        <v/>
      </c>
      <c r="AG45" s="417" t="str">
        <f>IF($AG$5="","",การงาน!BM41)</f>
        <v/>
      </c>
      <c r="AH45" s="417" t="str">
        <f>IF($AG$5="","",การงาน!BQ41)</f>
        <v/>
      </c>
      <c r="AI45" s="417" t="str">
        <f>IF($AG$5="","",การงาน!BS41)</f>
        <v/>
      </c>
      <c r="AJ45" s="433" t="str">
        <f>IF($AG$5="","",การงาน!BT41)</f>
        <v/>
      </c>
      <c r="AK45" s="417" t="str">
        <f>IF($AK$5="","",Eพฐ!BM41)</f>
        <v/>
      </c>
      <c r="AL45" s="417" t="str">
        <f>IF($AK$5="","",Eพฐ!BQ41)</f>
        <v/>
      </c>
      <c r="AM45" s="417" t="str">
        <f>IF($AK$5="","",Eพฐ!BS41)</f>
        <v/>
      </c>
      <c r="AN45" s="433" t="str">
        <f>IF($AK$5="","",Eพฐ!BT41)</f>
        <v/>
      </c>
      <c r="AO45" s="417" t="str">
        <f>IF($AO$5="","",พต.1!BM41)</f>
        <v/>
      </c>
      <c r="AP45" s="417" t="str">
        <f>IF($AO$5="","",พต.1!BQ41)</f>
        <v/>
      </c>
      <c r="AQ45" s="417" t="str">
        <f>IF($AO$5="","",พต.1!BS41)</f>
        <v/>
      </c>
      <c r="AR45" s="433" t="str">
        <f>IF($AO$5="","",พต.1!BT41)</f>
        <v/>
      </c>
      <c r="AS45" s="417" t="str">
        <f>IF($AS$5="","",พต.2!BM41)</f>
        <v/>
      </c>
      <c r="AT45" s="417" t="str">
        <f>IF($AS$5="","",พต.2!BQ41)</f>
        <v/>
      </c>
      <c r="AU45" s="417" t="str">
        <f>IF($AS$5="","",พต.2!BS41)</f>
        <v/>
      </c>
      <c r="AV45" s="433" t="str">
        <f>IF($AS$5="","",พต.2!BT41)</f>
        <v/>
      </c>
      <c r="AW45" s="417" t="str">
        <f>IF($AW$5="","",พต.3!BM41)</f>
        <v/>
      </c>
      <c r="AX45" s="417" t="str">
        <f>IF($AW$5="","",พต.3!BQ41)</f>
        <v/>
      </c>
      <c r="AY45" s="417" t="str">
        <f>IF($AW$5="","",พต.3!BS41)</f>
        <v/>
      </c>
      <c r="AZ45" s="433" t="str">
        <f>IF($AW$5="","",พต.3!BT41)</f>
        <v/>
      </c>
      <c r="BA45" s="417" t="str">
        <f>IF($BA$5="","",พต.4!BM41)</f>
        <v/>
      </c>
      <c r="BB45" s="417" t="str">
        <f>IF($BA$5="","",พต.4!BQ41)</f>
        <v/>
      </c>
      <c r="BC45" s="417" t="str">
        <f>IF($BA$5="","",พต.4!BS41)</f>
        <v/>
      </c>
      <c r="BD45" s="433" t="str">
        <f>IF($BA$5="","",พต.4!BT41)</f>
        <v/>
      </c>
      <c r="BE45" s="417" t="str">
        <f>IF($BE$5="","",พต.5!BM41)</f>
        <v/>
      </c>
      <c r="BF45" s="417" t="str">
        <f>IF($BE$5="","",พต.5!BQ41)</f>
        <v/>
      </c>
      <c r="BG45" s="417" t="str">
        <f>IF($BE$5="","",พต.5!BS41)</f>
        <v/>
      </c>
      <c r="BH45" s="433" t="str">
        <f>IF($BE$5="","",พต.5!BT41)</f>
        <v/>
      </c>
      <c r="BI45" s="410"/>
      <c r="BJ45" s="410"/>
      <c r="BK45" s="410"/>
      <c r="BL45" s="410"/>
      <c r="BM45" s="25"/>
      <c r="BN45" s="412"/>
    </row>
    <row r="46" spans="2:66">
      <c r="B46" s="14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4"/>
    </row>
    <row r="47" spans="2:66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</sheetData>
  <sheetProtection algorithmName="SHA-512" hashValue="T/4Kmy1gO55RBUK3qUOj8T9G8vvfPtx2RTz0aCeZdq3K1RTX9rOCyFmlYIoFMv4wnFNitzMztLpkBcr5w1InGQ==" saltValue="pLtv5bC4CufJIeJKpFNCxg==" spinCount="100000" sheet="1" objects="1" scenarios="1"/>
  <mergeCells count="49">
    <mergeCell ref="BL7:BL10"/>
    <mergeCell ref="AN7:AN10"/>
    <mergeCell ref="AR7:AR10"/>
    <mergeCell ref="AV7:AV10"/>
    <mergeCell ref="AZ7:AZ10"/>
    <mergeCell ref="BD7:BD10"/>
    <mergeCell ref="BH7:BH10"/>
    <mergeCell ref="BE6:BH6"/>
    <mergeCell ref="BI6:BL6"/>
    <mergeCell ref="H7:H10"/>
    <mergeCell ref="L7:L10"/>
    <mergeCell ref="P7:P10"/>
    <mergeCell ref="T7:T10"/>
    <mergeCell ref="X7:X10"/>
    <mergeCell ref="AB7:AB10"/>
    <mergeCell ref="AF7:AF10"/>
    <mergeCell ref="AJ7:AJ10"/>
    <mergeCell ref="AG6:AJ6"/>
    <mergeCell ref="AK6:AN6"/>
    <mergeCell ref="AO6:AR6"/>
    <mergeCell ref="AS6:AV6"/>
    <mergeCell ref="AW6:AZ6"/>
    <mergeCell ref="BA6:BD6"/>
    <mergeCell ref="AG5:AJ5"/>
    <mergeCell ref="AK5:AN5"/>
    <mergeCell ref="AO5:AR5"/>
    <mergeCell ref="AS5:AV5"/>
    <mergeCell ref="AW5:AZ5"/>
    <mergeCell ref="Q6:T6"/>
    <mergeCell ref="U6:X6"/>
    <mergeCell ref="Y6:AB6"/>
    <mergeCell ref="AC6:AF6"/>
    <mergeCell ref="AC5:AF5"/>
    <mergeCell ref="E3:W3"/>
    <mergeCell ref="Y3:AQ3"/>
    <mergeCell ref="AS3:BK3"/>
    <mergeCell ref="D5:D10"/>
    <mergeCell ref="E5:H5"/>
    <mergeCell ref="I5:L5"/>
    <mergeCell ref="M5:P5"/>
    <mergeCell ref="Q5:T5"/>
    <mergeCell ref="U5:X5"/>
    <mergeCell ref="Y5:AB5"/>
    <mergeCell ref="BA5:BD5"/>
    <mergeCell ref="BE5:BH5"/>
    <mergeCell ref="BI5:BL5"/>
    <mergeCell ref="E6:H6"/>
    <mergeCell ref="I6:L6"/>
    <mergeCell ref="M6:P6"/>
  </mergeCells>
  <pageMargins left="0.39370078740157483" right="0.11811023622047245" top="0.47244094488188981" bottom="0.15748031496062992" header="0.11811023622047245" footer="0.11811023622047245"/>
  <pageSetup paperSize="9" pageOrder="overThenDown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9" tint="-0.249977111117893"/>
  </sheetPr>
  <dimension ref="B1:W43"/>
  <sheetViews>
    <sheetView showGridLines="0" showRowColHeaders="0" workbookViewId="0">
      <selection activeCell="E15" sqref="E15"/>
    </sheetView>
  </sheetViews>
  <sheetFormatPr defaultRowHeight="17.25"/>
  <cols>
    <col min="1" max="1" width="23.75" style="65" customWidth="1"/>
    <col min="2" max="3" width="4.375" style="65" customWidth="1"/>
    <col min="4" max="4" width="4" style="65" customWidth="1"/>
    <col min="5" max="5" width="18.75" style="65" customWidth="1"/>
    <col min="6" max="20" width="4.125" style="65" customWidth="1"/>
    <col min="21" max="21" width="6.5" style="67" customWidth="1"/>
    <col min="22" max="23" width="4.375" style="65" customWidth="1"/>
    <col min="24" max="16384" width="9" style="65"/>
  </cols>
  <sheetData>
    <row r="1" spans="2:23" ht="20.100000000000001" customHeight="1"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63"/>
      <c r="V1" s="412"/>
      <c r="W1" s="412"/>
    </row>
    <row r="2" spans="2:23" ht="20.100000000000001" customHeight="1">
      <c r="B2" s="412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37"/>
      <c r="V2" s="25"/>
      <c r="W2" s="412"/>
    </row>
    <row r="3" spans="2:23" s="66" customFormat="1" ht="18" customHeight="1">
      <c r="B3" s="407"/>
      <c r="C3" s="36"/>
      <c r="D3" s="774" t="str">
        <f>"สรุปผลคะแนนปลายปี       ชั้น"&amp;ข้อมูลพื้นฐาน!T6 &amp;"      "&amp;  " ปีการศึกษา  "    &amp;ข้อมูลพื้นฐาน!T5</f>
        <v>สรุปผลคะแนนปลายปี       ชั้นประถมศึกษาปีที่  2       ปีการศึกษา  2566</v>
      </c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36"/>
      <c r="W3" s="407"/>
    </row>
    <row r="4" spans="2:23" ht="5.25" customHeight="1">
      <c r="B4" s="412"/>
      <c r="C4" s="25"/>
      <c r="D4" s="25"/>
      <c r="E4" s="25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5"/>
      <c r="Q4" s="135"/>
      <c r="R4" s="135"/>
      <c r="S4" s="135"/>
      <c r="T4" s="135"/>
      <c r="U4" s="136"/>
      <c r="V4" s="25"/>
      <c r="W4" s="412"/>
    </row>
    <row r="5" spans="2:23" ht="109.5" customHeight="1">
      <c r="B5" s="412"/>
      <c r="C5" s="25"/>
      <c r="D5" s="522" t="s">
        <v>32</v>
      </c>
      <c r="E5" s="521" t="s">
        <v>34</v>
      </c>
      <c r="F5" s="467" t="str">
        <f>IF(กำหนดรายวิชา!F7="","",กำหนดรายวิชา!F7)</f>
        <v>ภาษาไทย</v>
      </c>
      <c r="G5" s="467" t="str">
        <f>IF(กำหนดรายวิชา!F8="","",กำหนดรายวิชา!F8)</f>
        <v>คณิตศาสตร์</v>
      </c>
      <c r="H5" s="468" t="str">
        <f>IF(กำหนดรายวิชา!F9="","",กำหนดรายวิชา!F9)</f>
        <v>วิทยาศาสตร์และเทคโนโลยี</v>
      </c>
      <c r="I5" s="469" t="str">
        <f>IF(กำหนดรายวิชา!F10="","",กำหนดรายวิชา!F10)</f>
        <v>สังคมศึกษา ศาสนาและวัฒนธรรม</v>
      </c>
      <c r="J5" s="467" t="str">
        <f>IF(กำหนดรายวิชา!F11="","",กำหนดรายวิชา!F11)</f>
        <v>ประวัติศาสตร์</v>
      </c>
      <c r="K5" s="467" t="str">
        <f>IF(กำหนดรายวิชา!F12="","",กำหนดรายวิชา!F12)</f>
        <v>สุขศึกษาและพลศึกษา</v>
      </c>
      <c r="L5" s="467" t="str">
        <f>IF(กำหนดรายวิชา!F13="","",กำหนดรายวิชา!F13)</f>
        <v>ศิลปะ</v>
      </c>
      <c r="M5" s="467" t="str">
        <f>IF(กำหนดรายวิชา!F14="","",กำหนดรายวิชา!F14)</f>
        <v>การงานอาชีพ</v>
      </c>
      <c r="N5" s="467" t="str">
        <f>IF(กำหนดรายวิชา!F15="","",กำหนดรายวิชา!F15)</f>
        <v>ภาษาอังกฤษพื้นฐาน</v>
      </c>
      <c r="O5" s="468" t="str">
        <f>IF(กำหนดรายวิชา!F16="","",กำหนดรายวิชา!F16)</f>
        <v>คอมพิวเตอร์ในชีวิตประจำวัน</v>
      </c>
      <c r="P5" s="468" t="str">
        <f>IF(กำหนดรายวิชา!F17="","",กำหนดรายวิชา!F17)</f>
        <v>ภาษาอังกฤษเพื่อการสื่อสาร</v>
      </c>
      <c r="Q5" s="468">
        <f>IF(กำหนดรายวิชา!F18="","",กำหนดรายวิชา!F18)</f>
        <v>11</v>
      </c>
      <c r="R5" s="468">
        <f>IF(กำหนดรายวิชา!F19="","",กำหนดรายวิชา!F19)</f>
        <v>22</v>
      </c>
      <c r="S5" s="468">
        <f>IF(กำหนดรายวิชา!F20="","",กำหนดรายวิชา!F20)</f>
        <v>33333</v>
      </c>
      <c r="T5" s="468"/>
      <c r="U5" s="479" t="s">
        <v>61</v>
      </c>
      <c r="V5" s="25"/>
      <c r="W5" s="412"/>
    </row>
    <row r="6" spans="2:23">
      <c r="B6" s="412"/>
      <c r="C6" s="25"/>
      <c r="D6" s="471" t="str">
        <f>IF(ข้อมูลนร.2!D7="","",ข้อมูลนร.2!D7)</f>
        <v>1</v>
      </c>
      <c r="E6" s="52" t="str">
        <f>IF(ข้อมูลนร.2!G7="","",ข้อมูลนร.2!G7)</f>
        <v>เด็กชายภูผา  ดอทคอม</v>
      </c>
      <c r="F6" s="237">
        <f>IF(Pสรุปปลายปี3!G11="","",Pสรุปปลายปี3!G11)</f>
        <v>74</v>
      </c>
      <c r="G6" s="237">
        <f>IF(Pสรุปปลายปี3!K11="","",Pสรุปปลายปี3!K11)</f>
        <v>73</v>
      </c>
      <c r="H6" s="237">
        <f>IF(Pสรุปปลายปี3!O11="","",Pสรุปปลายปี3!O11)</f>
        <v>64</v>
      </c>
      <c r="I6" s="237">
        <f>IF(Pสรุปปลายปี3!S11="","",Pสรุปปลายปี3!S11)</f>
        <v>73</v>
      </c>
      <c r="J6" s="237">
        <f>IF(Pสรุปปลายปี3!W11="","",Pสรุปปลายปี3!W11)</f>
        <v>67</v>
      </c>
      <c r="K6" s="237">
        <f>IF(Pสรุปปลายปี3!AA11="","",Pสรุปปลายปี3!AA11)</f>
        <v>81</v>
      </c>
      <c r="L6" s="237">
        <f>IF(Pสรุปปลายปี3!AE11="","",Pสรุปปลายปี3!AE11)</f>
        <v>70</v>
      </c>
      <c r="M6" s="237">
        <f>IF(Pสรุปปลายปี3!AI11="","",Pสรุปปลายปี3!AI11)</f>
        <v>81</v>
      </c>
      <c r="N6" s="237">
        <f>IF(Pสรุปปลายปี3!AM11="","",Pสรุปปลายปี3!AM11)</f>
        <v>64</v>
      </c>
      <c r="O6" s="237">
        <f>IF(Pสรุปปลายปี3!AQ11="","",Pสรุปปลายปี3!AQ11)</f>
        <v>81</v>
      </c>
      <c r="P6" s="237">
        <f>IF(Pสรุปปลายปี3!AU11="","",Pสรุปปลายปี3!AU11)</f>
        <v>74</v>
      </c>
      <c r="Q6" s="237">
        <f>IF(Pสรุปปลายปี3!AY11="","",Pสรุปปลายปี3!AY11)</f>
        <v>73</v>
      </c>
      <c r="R6" s="237">
        <f>IF(Pสรุปปลายปี3!BC11="","",Pสรุปปลายปี3!BC11)</f>
        <v>66</v>
      </c>
      <c r="S6" s="237">
        <f>IF(Pสรุปปลายปี3!BG11="","",Pสรุปปลายปี3!BG11)</f>
        <v>73</v>
      </c>
      <c r="T6" s="237"/>
      <c r="U6" s="480">
        <f>IF(F6="","",AVERAGE(F6:T6))</f>
        <v>72.428571428571431</v>
      </c>
      <c r="V6" s="440"/>
      <c r="W6" s="478"/>
    </row>
    <row r="7" spans="2:23">
      <c r="B7" s="412"/>
      <c r="C7" s="25"/>
      <c r="D7" s="471" t="str">
        <f>IF(ข้อมูลนร.2!D8="","",ข้อมูลนร.2!D8)</f>
        <v>2</v>
      </c>
      <c r="E7" s="52" t="str">
        <f>IF(ข้อมูลนร.2!G8="","",ข้อมูลนร.2!G8)</f>
        <v>เด็กชายดำ  ดอทคอม</v>
      </c>
      <c r="F7" s="237">
        <f>IF(Pสรุปปลายปี3!G12="","",Pสรุปปลายปี3!G12)</f>
        <v>69</v>
      </c>
      <c r="G7" s="237">
        <f>IF(Pสรุปปลายปี3!K12="","",Pสรุปปลายปี3!K12)</f>
        <v>59</v>
      </c>
      <c r="H7" s="237">
        <f>IF(Pสรุปปลายปี3!O12="","",Pสรุปปลายปี3!O12)</f>
        <v>69</v>
      </c>
      <c r="I7" s="237">
        <f>IF(Pสรุปปลายปี3!S12="","",Pสรุปปลายปี3!S12)</f>
        <v>62</v>
      </c>
      <c r="J7" s="237">
        <f>IF(Pสรุปปลายปี3!W12="","",Pสรุปปลายปี3!W12)</f>
        <v>71</v>
      </c>
      <c r="K7" s="237">
        <f>IF(Pสรุปปลายปี3!AA12="","",Pสรุปปลายปี3!AA12)</f>
        <v>62</v>
      </c>
      <c r="L7" s="237">
        <f>IF(Pสรุปปลายปี3!AE12="","",Pสรุปปลายปี3!AE12)</f>
        <v>75</v>
      </c>
      <c r="M7" s="237">
        <f>IF(Pสรุปปลายปี3!AI12="","",Pสรุปปลายปี3!AI12)</f>
        <v>62</v>
      </c>
      <c r="N7" s="237">
        <f>IF(Pสรุปปลายปี3!AM12="","",Pสรุปปลายปี3!AM12)</f>
        <v>68</v>
      </c>
      <c r="O7" s="237">
        <f>IF(Pสรุปปลายปี3!AQ12="","",Pสรุปปลายปี3!AQ12)</f>
        <v>62</v>
      </c>
      <c r="P7" s="237">
        <f>IF(Pสรุปปลายปี3!AU12="","",Pสรุปปลายปี3!AU12)</f>
        <v>72</v>
      </c>
      <c r="Q7" s="237">
        <f>IF(Pสรุปปลายปี3!AY12="","",Pสรุปปลายปี3!AY12)</f>
        <v>77</v>
      </c>
      <c r="R7" s="237">
        <f>IF(Pสรุปปลายปี3!BC12="","",Pสรุปปลายปี3!BC12)</f>
        <v>62</v>
      </c>
      <c r="S7" s="237">
        <f>IF(Pสรุปปลายปี3!BG12="","",Pสรุปปลายปี3!BG12)</f>
        <v>77</v>
      </c>
      <c r="T7" s="237"/>
      <c r="U7" s="480">
        <f t="shared" ref="U7:U39" si="0">IF(F7="","",AVERAGE(F7:T7))</f>
        <v>67.642857142857139</v>
      </c>
      <c r="V7" s="25"/>
      <c r="W7" s="412"/>
    </row>
    <row r="8" spans="2:23">
      <c r="B8" s="412"/>
      <c r="C8" s="25"/>
      <c r="D8" s="471" t="str">
        <f>IF(ข้อมูลนร.2!D9="","",ข้อมูลนร.2!D9)</f>
        <v>3</v>
      </c>
      <c r="E8" s="52" t="str">
        <f>IF(ข้อมูลนร.2!G9="","",ข้อมูลนร.2!G9)</f>
        <v>เด็กหญิงแดง  ดอทคอม</v>
      </c>
      <c r="F8" s="237">
        <f>IF(Pสรุปปลายปี3!G13="","",Pสรุปปลายปี3!G13)</f>
        <v>72</v>
      </c>
      <c r="G8" s="237">
        <f>IF(Pสรุปปลายปี3!K13="","",Pสรุปปลายปี3!K13)</f>
        <v>53</v>
      </c>
      <c r="H8" s="237">
        <f>IF(Pสรุปปลายปี3!O13="","",Pสรุปปลายปี3!O13)</f>
        <v>71</v>
      </c>
      <c r="I8" s="237">
        <f>IF(Pสรุปปลายปี3!S13="","",Pสรุปปลายปี3!S13)</f>
        <v>56</v>
      </c>
      <c r="J8" s="237">
        <f>IF(Pสรุปปลายปี3!W13="","",Pสรุปปลายปี3!W13)</f>
        <v>77</v>
      </c>
      <c r="K8" s="237">
        <f>IF(Pสรุปปลายปี3!AA13="","",Pสรุปปลายปี3!AA13)</f>
        <v>57</v>
      </c>
      <c r="L8" s="237">
        <f>IF(Pสรุปปลายปี3!AE13="","",Pสรุปปลายปี3!AE13)</f>
        <v>79</v>
      </c>
      <c r="M8" s="237">
        <f>IF(Pสรุปปลายปี3!AI13="","",Pสรุปปลายปี3!AI13)</f>
        <v>56</v>
      </c>
      <c r="N8" s="237">
        <f>IF(Pสรุปปลายปี3!AM13="","",Pสรุปปลายปี3!AM13)</f>
        <v>73</v>
      </c>
      <c r="O8" s="237">
        <f>IF(Pสรุปปลายปี3!AQ13="","",Pสรุปปลายปี3!AQ13)</f>
        <v>56</v>
      </c>
      <c r="P8" s="237">
        <f>IF(Pสรุปปลายปี3!AU13="","",Pสรุปปลายปี3!AU13)</f>
        <v>71</v>
      </c>
      <c r="Q8" s="237">
        <f>IF(Pสรุปปลายปี3!AY13="","",Pสรุปปลายปี3!AY13)</f>
        <v>72</v>
      </c>
      <c r="R8" s="237">
        <f>IF(Pสรุปปลายปี3!BC13="","",Pสรุปปลายปี3!BC13)</f>
        <v>58</v>
      </c>
      <c r="S8" s="237">
        <f>IF(Pสรุปปลายปี3!BG13="","",Pสรุปปลายปี3!BG13)</f>
        <v>72</v>
      </c>
      <c r="T8" s="237"/>
      <c r="U8" s="480">
        <f t="shared" si="0"/>
        <v>65.928571428571431</v>
      </c>
      <c r="V8" s="25"/>
      <c r="W8" s="412"/>
    </row>
    <row r="9" spans="2:23">
      <c r="B9" s="412"/>
      <c r="C9" s="25"/>
      <c r="D9" s="471" t="str">
        <f>IF(ข้อมูลนร.2!D10="","",ข้อมูลนร.2!D10)</f>
        <v>4</v>
      </c>
      <c r="E9" s="52" t="str">
        <f>IF(ข้อมูลนร.2!G10="","",ข้อมูลนร.2!G10)</f>
        <v>เด็กหญิงแดง  ดอทคอม</v>
      </c>
      <c r="F9" s="237" t="str">
        <f>IF(Pสรุปปลายปี3!G14="","",Pสรุปปลายปี3!G14)</f>
        <v/>
      </c>
      <c r="G9" s="237" t="str">
        <f>IF(Pสรุปปลายปี3!K14="","",Pสรุปปลายปี3!K14)</f>
        <v/>
      </c>
      <c r="H9" s="237" t="str">
        <f>IF(Pสรุปปลายปี3!O14="","",Pสรุปปลายปี3!O14)</f>
        <v/>
      </c>
      <c r="I9" s="237" t="str">
        <f>IF(Pสรุปปลายปี3!S14="","",Pสรุปปลายปี3!S14)</f>
        <v/>
      </c>
      <c r="J9" s="237" t="str">
        <f>IF(Pสรุปปลายปี3!W14="","",Pสรุปปลายปี3!W14)</f>
        <v/>
      </c>
      <c r="K9" s="237" t="str">
        <f>IF(Pสรุปปลายปี3!AA14="","",Pสรุปปลายปี3!AA14)</f>
        <v/>
      </c>
      <c r="L9" s="237" t="str">
        <f>IF(Pสรุปปลายปี3!AE14="","",Pสรุปปลายปี3!AE14)</f>
        <v/>
      </c>
      <c r="M9" s="237" t="str">
        <f>IF(Pสรุปปลายปี3!AI14="","",Pสรุปปลายปี3!AI14)</f>
        <v/>
      </c>
      <c r="N9" s="237" t="str">
        <f>IF(Pสรุปปลายปี3!AM14="","",Pสรุปปลายปี3!AM14)</f>
        <v/>
      </c>
      <c r="O9" s="237" t="str">
        <f>IF(Pสรุปปลายปี3!AQ14="","",Pสรุปปลายปี3!AQ14)</f>
        <v/>
      </c>
      <c r="P9" s="237" t="str">
        <f>IF(Pสรุปปลายปี3!AU14="","",Pสรุปปลายปี3!AU14)</f>
        <v/>
      </c>
      <c r="Q9" s="237" t="str">
        <f>IF(Pสรุปปลายปี3!AY14="","",Pสรุปปลายปี3!AY14)</f>
        <v/>
      </c>
      <c r="R9" s="237" t="str">
        <f>IF(Pสรุปปลายปี3!BC14="","",Pสรุปปลายปี3!BC14)</f>
        <v/>
      </c>
      <c r="S9" s="237" t="str">
        <f>IF(Pสรุปปลายปี3!BG14="","",Pสรุปปลายปี3!BG14)</f>
        <v/>
      </c>
      <c r="T9" s="237"/>
      <c r="U9" s="480" t="str">
        <f t="shared" si="0"/>
        <v/>
      </c>
      <c r="V9" s="25"/>
      <c r="W9" s="412"/>
    </row>
    <row r="10" spans="2:23">
      <c r="B10" s="412"/>
      <c r="C10" s="25"/>
      <c r="D10" s="471" t="str">
        <f>IF(ข้อมูลนร.2!D11="","",ข้อมูลนร.2!D11)</f>
        <v/>
      </c>
      <c r="E10" s="52" t="str">
        <f>IF(ข้อมูลนร.2!G11="","",ข้อมูลนร.2!G11)</f>
        <v/>
      </c>
      <c r="F10" s="237" t="str">
        <f>IF(Pสรุปปลายปี3!G15="","",Pสรุปปลายปี3!G15)</f>
        <v/>
      </c>
      <c r="G10" s="237" t="str">
        <f>IF(Pสรุปปลายปี3!K15="","",Pสรุปปลายปี3!K15)</f>
        <v/>
      </c>
      <c r="H10" s="237" t="str">
        <f>IF(Pสรุปปลายปี3!O15="","",Pสรุปปลายปี3!O15)</f>
        <v/>
      </c>
      <c r="I10" s="237" t="str">
        <f>IF(Pสรุปปลายปี3!S15="","",Pสรุปปลายปี3!S15)</f>
        <v/>
      </c>
      <c r="J10" s="237" t="str">
        <f>IF(Pสรุปปลายปี3!W15="","",Pสรุปปลายปี3!W15)</f>
        <v/>
      </c>
      <c r="K10" s="237" t="str">
        <f>IF(Pสรุปปลายปี3!AA15="","",Pสรุปปลายปี3!AA15)</f>
        <v/>
      </c>
      <c r="L10" s="237" t="str">
        <f>IF(Pสรุปปลายปี3!AE15="","",Pสรุปปลายปี3!AE15)</f>
        <v/>
      </c>
      <c r="M10" s="237" t="str">
        <f>IF(Pสรุปปลายปี3!AI15="","",Pสรุปปลายปี3!AI15)</f>
        <v/>
      </c>
      <c r="N10" s="237" t="str">
        <f>IF(Pสรุปปลายปี3!AM15="","",Pสรุปปลายปี3!AM15)</f>
        <v/>
      </c>
      <c r="O10" s="237" t="str">
        <f>IF(Pสรุปปลายปี3!AQ15="","",Pสรุปปลายปี3!AQ15)</f>
        <v/>
      </c>
      <c r="P10" s="237" t="str">
        <f>IF(Pสรุปปลายปี3!AU15="","",Pสรุปปลายปี3!AU15)</f>
        <v/>
      </c>
      <c r="Q10" s="237" t="str">
        <f>IF(Pสรุปปลายปี3!AY15="","",Pสรุปปลายปี3!AY15)</f>
        <v/>
      </c>
      <c r="R10" s="237" t="str">
        <f>IF(Pสรุปปลายปี3!BC15="","",Pสรุปปลายปี3!BC15)</f>
        <v/>
      </c>
      <c r="S10" s="237" t="str">
        <f>IF(Pสรุปปลายปี3!BG15="","",Pสรุปปลายปี3!BG15)</f>
        <v/>
      </c>
      <c r="T10" s="237"/>
      <c r="U10" s="480" t="str">
        <f t="shared" si="0"/>
        <v/>
      </c>
      <c r="V10" s="25"/>
      <c r="W10" s="412"/>
    </row>
    <row r="11" spans="2:23">
      <c r="B11" s="412"/>
      <c r="C11" s="25"/>
      <c r="D11" s="471" t="str">
        <f>IF(ข้อมูลนร.2!D12="","",ข้อมูลนร.2!D12)</f>
        <v/>
      </c>
      <c r="E11" s="52" t="str">
        <f>IF(ข้อมูลนร.2!G12="","",ข้อมูลนร.2!G12)</f>
        <v/>
      </c>
      <c r="F11" s="237" t="str">
        <f>IF(Pสรุปปลายปี3!G16="","",Pสรุปปลายปี3!G16)</f>
        <v/>
      </c>
      <c r="G11" s="237" t="str">
        <f>IF(Pสรุปปลายปี3!K16="","",Pสรุปปลายปี3!K16)</f>
        <v/>
      </c>
      <c r="H11" s="237" t="str">
        <f>IF(Pสรุปปลายปี3!O16="","",Pสรุปปลายปี3!O16)</f>
        <v/>
      </c>
      <c r="I11" s="237" t="str">
        <f>IF(Pสรุปปลายปี3!S16="","",Pสรุปปลายปี3!S16)</f>
        <v/>
      </c>
      <c r="J11" s="237" t="str">
        <f>IF(Pสรุปปลายปี3!W16="","",Pสรุปปลายปี3!W16)</f>
        <v/>
      </c>
      <c r="K11" s="237" t="str">
        <f>IF(Pสรุปปลายปี3!AA16="","",Pสรุปปลายปี3!AA16)</f>
        <v/>
      </c>
      <c r="L11" s="237" t="str">
        <f>IF(Pสรุปปลายปี3!AE16="","",Pสรุปปลายปี3!AE16)</f>
        <v/>
      </c>
      <c r="M11" s="237" t="str">
        <f>IF(Pสรุปปลายปี3!AI16="","",Pสรุปปลายปี3!AI16)</f>
        <v/>
      </c>
      <c r="N11" s="237" t="str">
        <f>IF(Pสรุปปลายปี3!AM16="","",Pสรุปปลายปี3!AM16)</f>
        <v/>
      </c>
      <c r="O11" s="237" t="str">
        <f>IF(Pสรุปปลายปี3!AQ16="","",Pสรุปปลายปี3!AQ16)</f>
        <v/>
      </c>
      <c r="P11" s="237" t="str">
        <f>IF(Pสรุปปลายปี3!AU16="","",Pสรุปปลายปี3!AU16)</f>
        <v/>
      </c>
      <c r="Q11" s="237" t="str">
        <f>IF(Pสรุปปลายปี3!AY16="","",Pสรุปปลายปี3!AY16)</f>
        <v/>
      </c>
      <c r="R11" s="237" t="str">
        <f>IF(Pสรุปปลายปี3!BC16="","",Pสรุปปลายปี3!BC16)</f>
        <v/>
      </c>
      <c r="S11" s="237" t="str">
        <f>IF(Pสรุปปลายปี3!BG16="","",Pสรุปปลายปี3!BG16)</f>
        <v/>
      </c>
      <c r="T11" s="237"/>
      <c r="U11" s="480" t="str">
        <f t="shared" si="0"/>
        <v/>
      </c>
      <c r="V11" s="25"/>
      <c r="W11" s="412"/>
    </row>
    <row r="12" spans="2:23">
      <c r="B12" s="412"/>
      <c r="C12" s="25"/>
      <c r="D12" s="471" t="str">
        <f>IF(ข้อมูลนร.2!D13="","",ข้อมูลนร.2!D13)</f>
        <v/>
      </c>
      <c r="E12" s="52" t="str">
        <f>IF(ข้อมูลนร.2!G13="","",ข้อมูลนร.2!G13)</f>
        <v/>
      </c>
      <c r="F12" s="237" t="str">
        <f>IF(Pสรุปปลายปี3!G17="","",Pสรุปปลายปี3!G17)</f>
        <v/>
      </c>
      <c r="G12" s="237" t="str">
        <f>IF(Pสรุปปลายปี3!K17="","",Pสรุปปลายปี3!K17)</f>
        <v/>
      </c>
      <c r="H12" s="237" t="str">
        <f>IF(Pสรุปปลายปี3!O17="","",Pสรุปปลายปี3!O17)</f>
        <v/>
      </c>
      <c r="I12" s="237" t="str">
        <f>IF(Pสรุปปลายปี3!S17="","",Pสรุปปลายปี3!S17)</f>
        <v/>
      </c>
      <c r="J12" s="237" t="str">
        <f>IF(Pสรุปปลายปี3!W17="","",Pสรุปปลายปี3!W17)</f>
        <v/>
      </c>
      <c r="K12" s="237" t="str">
        <f>IF(Pสรุปปลายปี3!AA17="","",Pสรุปปลายปี3!AA17)</f>
        <v/>
      </c>
      <c r="L12" s="237" t="str">
        <f>IF(Pสรุปปลายปี3!AE17="","",Pสรุปปลายปี3!AE17)</f>
        <v/>
      </c>
      <c r="M12" s="237" t="str">
        <f>IF(Pสรุปปลายปี3!AI17="","",Pสรุปปลายปี3!AI17)</f>
        <v/>
      </c>
      <c r="N12" s="237" t="str">
        <f>IF(Pสรุปปลายปี3!AM17="","",Pสรุปปลายปี3!AM17)</f>
        <v/>
      </c>
      <c r="O12" s="237" t="str">
        <f>IF(Pสรุปปลายปี3!AQ17="","",Pสรุปปลายปี3!AQ17)</f>
        <v/>
      </c>
      <c r="P12" s="237" t="str">
        <f>IF(Pสรุปปลายปี3!AU17="","",Pสรุปปลายปี3!AU17)</f>
        <v/>
      </c>
      <c r="Q12" s="237" t="str">
        <f>IF(Pสรุปปลายปี3!AY17="","",Pสรุปปลายปี3!AY17)</f>
        <v/>
      </c>
      <c r="R12" s="237" t="str">
        <f>IF(Pสรุปปลายปี3!BC17="","",Pสรุปปลายปี3!BC17)</f>
        <v/>
      </c>
      <c r="S12" s="237" t="str">
        <f>IF(Pสรุปปลายปี3!BG17="","",Pสรุปปลายปี3!BG17)</f>
        <v/>
      </c>
      <c r="T12" s="237"/>
      <c r="U12" s="480" t="str">
        <f t="shared" si="0"/>
        <v/>
      </c>
      <c r="V12" s="25"/>
      <c r="W12" s="412"/>
    </row>
    <row r="13" spans="2:23">
      <c r="B13" s="412"/>
      <c r="C13" s="25"/>
      <c r="D13" s="471" t="str">
        <f>IF(ข้อมูลนร.2!D14="","",ข้อมูลนร.2!D14)</f>
        <v/>
      </c>
      <c r="E13" s="52" t="str">
        <f>IF(ข้อมูลนร.2!G14="","",ข้อมูลนร.2!G14)</f>
        <v/>
      </c>
      <c r="F13" s="237" t="str">
        <f>IF(Pสรุปปลายปี3!G18="","",Pสรุปปลายปี3!G18)</f>
        <v/>
      </c>
      <c r="G13" s="237" t="str">
        <f>IF(Pสรุปปลายปี3!K18="","",Pสรุปปลายปี3!K18)</f>
        <v/>
      </c>
      <c r="H13" s="237" t="str">
        <f>IF(Pสรุปปลายปี3!O18="","",Pสรุปปลายปี3!O18)</f>
        <v/>
      </c>
      <c r="I13" s="237" t="str">
        <f>IF(Pสรุปปลายปี3!S18="","",Pสรุปปลายปี3!S18)</f>
        <v/>
      </c>
      <c r="J13" s="237" t="str">
        <f>IF(Pสรุปปลายปี3!W18="","",Pสรุปปลายปี3!W18)</f>
        <v/>
      </c>
      <c r="K13" s="237" t="str">
        <f>IF(Pสรุปปลายปี3!AA18="","",Pสรุปปลายปี3!AA18)</f>
        <v/>
      </c>
      <c r="L13" s="237" t="str">
        <f>IF(Pสรุปปลายปี3!AE18="","",Pสรุปปลายปี3!AE18)</f>
        <v/>
      </c>
      <c r="M13" s="237" t="str">
        <f>IF(Pสรุปปลายปี3!AI18="","",Pสรุปปลายปี3!AI18)</f>
        <v/>
      </c>
      <c r="N13" s="237" t="str">
        <f>IF(Pสรุปปลายปี3!AM18="","",Pสรุปปลายปี3!AM18)</f>
        <v/>
      </c>
      <c r="O13" s="237" t="str">
        <f>IF(Pสรุปปลายปี3!AQ18="","",Pสรุปปลายปี3!AQ18)</f>
        <v/>
      </c>
      <c r="P13" s="237" t="str">
        <f>IF(Pสรุปปลายปี3!AU18="","",Pสรุปปลายปี3!AU18)</f>
        <v/>
      </c>
      <c r="Q13" s="237" t="str">
        <f>IF(Pสรุปปลายปี3!AY18="","",Pสรุปปลายปี3!AY18)</f>
        <v/>
      </c>
      <c r="R13" s="237" t="str">
        <f>IF(Pสรุปปลายปี3!BC18="","",Pสรุปปลายปี3!BC18)</f>
        <v/>
      </c>
      <c r="S13" s="237" t="str">
        <f>IF(Pสรุปปลายปี3!BG18="","",Pสรุปปลายปี3!BG18)</f>
        <v/>
      </c>
      <c r="T13" s="237"/>
      <c r="U13" s="480" t="str">
        <f t="shared" si="0"/>
        <v/>
      </c>
      <c r="V13" s="25"/>
      <c r="W13" s="412"/>
    </row>
    <row r="14" spans="2:23">
      <c r="B14" s="412"/>
      <c r="C14" s="25"/>
      <c r="D14" s="471" t="str">
        <f>IF(ข้อมูลนร.2!D15="","",ข้อมูลนร.2!D15)</f>
        <v/>
      </c>
      <c r="E14" s="52" t="str">
        <f>IF(ข้อมูลนร.2!G15="","",ข้อมูลนร.2!G15)</f>
        <v/>
      </c>
      <c r="F14" s="237" t="str">
        <f>IF(Pสรุปปลายปี3!G19="","",Pสรุปปลายปี3!G19)</f>
        <v/>
      </c>
      <c r="G14" s="237" t="str">
        <f>IF(Pสรุปปลายปี3!K19="","",Pสรุปปลายปี3!K19)</f>
        <v/>
      </c>
      <c r="H14" s="237" t="str">
        <f>IF(Pสรุปปลายปี3!O19="","",Pสรุปปลายปี3!O19)</f>
        <v/>
      </c>
      <c r="I14" s="237" t="str">
        <f>IF(Pสรุปปลายปี3!S19="","",Pสรุปปลายปี3!S19)</f>
        <v/>
      </c>
      <c r="J14" s="237" t="str">
        <f>IF(Pสรุปปลายปี3!W19="","",Pสรุปปลายปี3!W19)</f>
        <v/>
      </c>
      <c r="K14" s="237" t="str">
        <f>IF(Pสรุปปลายปี3!AA19="","",Pสรุปปลายปี3!AA19)</f>
        <v/>
      </c>
      <c r="L14" s="237" t="str">
        <f>IF(Pสรุปปลายปี3!AE19="","",Pสรุปปลายปี3!AE19)</f>
        <v/>
      </c>
      <c r="M14" s="237" t="str">
        <f>IF(Pสรุปปลายปี3!AI19="","",Pสรุปปลายปี3!AI19)</f>
        <v/>
      </c>
      <c r="N14" s="237" t="str">
        <f>IF(Pสรุปปลายปี3!AM19="","",Pสรุปปลายปี3!AM19)</f>
        <v/>
      </c>
      <c r="O14" s="237" t="str">
        <f>IF(Pสรุปปลายปี3!AQ19="","",Pสรุปปลายปี3!AQ19)</f>
        <v/>
      </c>
      <c r="P14" s="237" t="str">
        <f>IF(Pสรุปปลายปี3!AU19="","",Pสรุปปลายปี3!AU19)</f>
        <v/>
      </c>
      <c r="Q14" s="237" t="str">
        <f>IF(Pสรุปปลายปี3!AY19="","",Pสรุปปลายปี3!AY19)</f>
        <v/>
      </c>
      <c r="R14" s="237" t="str">
        <f>IF(Pสรุปปลายปี3!BC19="","",Pสรุปปลายปี3!BC19)</f>
        <v/>
      </c>
      <c r="S14" s="237" t="str">
        <f>IF(Pสรุปปลายปี3!BG19="","",Pสรุปปลายปี3!BG19)</f>
        <v/>
      </c>
      <c r="T14" s="237"/>
      <c r="U14" s="480" t="str">
        <f t="shared" si="0"/>
        <v/>
      </c>
      <c r="V14" s="25"/>
      <c r="W14" s="412"/>
    </row>
    <row r="15" spans="2:23">
      <c r="B15" s="412"/>
      <c r="C15" s="25"/>
      <c r="D15" s="471" t="str">
        <f>IF(ข้อมูลนร.2!D16="","",ข้อมูลนร.2!D16)</f>
        <v/>
      </c>
      <c r="E15" s="52" t="str">
        <f>IF(ข้อมูลนร.2!G16="","",ข้อมูลนร.2!G16)</f>
        <v/>
      </c>
      <c r="F15" s="237" t="str">
        <f>IF(Pสรุปปลายปี3!G20="","",Pสรุปปลายปี3!G20)</f>
        <v/>
      </c>
      <c r="G15" s="237" t="str">
        <f>IF(Pสรุปปลายปี3!K20="","",Pสรุปปลายปี3!K20)</f>
        <v/>
      </c>
      <c r="H15" s="237" t="str">
        <f>IF(Pสรุปปลายปี3!O20="","",Pสรุปปลายปี3!O20)</f>
        <v/>
      </c>
      <c r="I15" s="237" t="str">
        <f>IF(Pสรุปปลายปี3!S20="","",Pสรุปปลายปี3!S20)</f>
        <v/>
      </c>
      <c r="J15" s="237" t="str">
        <f>IF(Pสรุปปลายปี3!W20="","",Pสรุปปลายปี3!W20)</f>
        <v/>
      </c>
      <c r="K15" s="237" t="str">
        <f>IF(Pสรุปปลายปี3!AA20="","",Pสรุปปลายปี3!AA20)</f>
        <v/>
      </c>
      <c r="L15" s="237" t="str">
        <f>IF(Pสรุปปลายปี3!AE20="","",Pสรุปปลายปี3!AE20)</f>
        <v/>
      </c>
      <c r="M15" s="237" t="str">
        <f>IF(Pสรุปปลายปี3!AI20="","",Pสรุปปลายปี3!AI20)</f>
        <v/>
      </c>
      <c r="N15" s="237" t="str">
        <f>IF(Pสรุปปลายปี3!AM20="","",Pสรุปปลายปี3!AM20)</f>
        <v/>
      </c>
      <c r="O15" s="237" t="str">
        <f>IF(Pสรุปปลายปี3!AQ20="","",Pสรุปปลายปี3!AQ20)</f>
        <v/>
      </c>
      <c r="P15" s="237" t="str">
        <f>IF(Pสรุปปลายปี3!AU20="","",Pสรุปปลายปี3!AU20)</f>
        <v/>
      </c>
      <c r="Q15" s="237" t="str">
        <f>IF(Pสรุปปลายปี3!AY20="","",Pสรุปปลายปี3!AY20)</f>
        <v/>
      </c>
      <c r="R15" s="237" t="str">
        <f>IF(Pสรุปปลายปี3!BC20="","",Pสรุปปลายปี3!BC20)</f>
        <v/>
      </c>
      <c r="S15" s="237" t="str">
        <f>IF(Pสรุปปลายปี3!BG20="","",Pสรุปปลายปี3!BG20)</f>
        <v/>
      </c>
      <c r="T15" s="237"/>
      <c r="U15" s="480" t="str">
        <f t="shared" si="0"/>
        <v/>
      </c>
      <c r="V15" s="25"/>
      <c r="W15" s="412"/>
    </row>
    <row r="16" spans="2:23">
      <c r="B16" s="412"/>
      <c r="C16" s="25"/>
      <c r="D16" s="471" t="str">
        <f>IF(ข้อมูลนร.2!D17="","",ข้อมูลนร.2!D17)</f>
        <v/>
      </c>
      <c r="E16" s="52" t="str">
        <f>IF(ข้อมูลนร.2!G17="","",ข้อมูลนร.2!G17)</f>
        <v/>
      </c>
      <c r="F16" s="237" t="str">
        <f>IF(Pสรุปปลายปี3!G21="","",Pสรุปปลายปี3!G21)</f>
        <v/>
      </c>
      <c r="G16" s="237" t="str">
        <f>IF(Pสรุปปลายปี3!K21="","",Pสรุปปลายปี3!K21)</f>
        <v/>
      </c>
      <c r="H16" s="237" t="str">
        <f>IF(Pสรุปปลายปี3!O21="","",Pสรุปปลายปี3!O21)</f>
        <v/>
      </c>
      <c r="I16" s="237" t="str">
        <f>IF(Pสรุปปลายปี3!S21="","",Pสรุปปลายปี3!S21)</f>
        <v/>
      </c>
      <c r="J16" s="237" t="str">
        <f>IF(Pสรุปปลายปี3!W21="","",Pสรุปปลายปี3!W21)</f>
        <v/>
      </c>
      <c r="K16" s="237" t="str">
        <f>IF(Pสรุปปลายปี3!AA21="","",Pสรุปปลายปี3!AA21)</f>
        <v/>
      </c>
      <c r="L16" s="237" t="str">
        <f>IF(Pสรุปปลายปี3!AE21="","",Pสรุปปลายปี3!AE21)</f>
        <v/>
      </c>
      <c r="M16" s="237" t="str">
        <f>IF(Pสรุปปลายปี3!AI21="","",Pสรุปปลายปี3!AI21)</f>
        <v/>
      </c>
      <c r="N16" s="237" t="str">
        <f>IF(Pสรุปปลายปี3!AM21="","",Pสรุปปลายปี3!AM21)</f>
        <v/>
      </c>
      <c r="O16" s="237" t="str">
        <f>IF(Pสรุปปลายปี3!AQ21="","",Pสรุปปลายปี3!AQ21)</f>
        <v/>
      </c>
      <c r="P16" s="237" t="str">
        <f>IF(Pสรุปปลายปี3!AU21="","",Pสรุปปลายปี3!AU21)</f>
        <v/>
      </c>
      <c r="Q16" s="237" t="str">
        <f>IF(Pสรุปปลายปี3!AY21="","",Pสรุปปลายปี3!AY21)</f>
        <v/>
      </c>
      <c r="R16" s="237" t="str">
        <f>IF(Pสรุปปลายปี3!BC21="","",Pสรุปปลายปี3!BC21)</f>
        <v/>
      </c>
      <c r="S16" s="237" t="str">
        <f>IF(Pสรุปปลายปี3!BG21="","",Pสรุปปลายปี3!BG21)</f>
        <v/>
      </c>
      <c r="T16" s="237"/>
      <c r="U16" s="480" t="str">
        <f t="shared" si="0"/>
        <v/>
      </c>
      <c r="V16" s="25"/>
      <c r="W16" s="412"/>
    </row>
    <row r="17" spans="2:23">
      <c r="B17" s="412"/>
      <c r="C17" s="25"/>
      <c r="D17" s="471" t="str">
        <f>IF(ข้อมูลนร.2!D18="","",ข้อมูลนร.2!D18)</f>
        <v/>
      </c>
      <c r="E17" s="52" t="str">
        <f>IF(ข้อมูลนร.2!G18="","",ข้อมูลนร.2!G18)</f>
        <v/>
      </c>
      <c r="F17" s="237" t="str">
        <f>IF(Pสรุปปลายปี3!G22="","",Pสรุปปลายปี3!G22)</f>
        <v/>
      </c>
      <c r="G17" s="237" t="str">
        <f>IF(Pสรุปปลายปี3!K22="","",Pสรุปปลายปี3!K22)</f>
        <v/>
      </c>
      <c r="H17" s="237" t="str">
        <f>IF(Pสรุปปลายปี3!O22="","",Pสรุปปลายปี3!O22)</f>
        <v/>
      </c>
      <c r="I17" s="237" t="str">
        <f>IF(Pสรุปปลายปี3!S22="","",Pสรุปปลายปี3!S22)</f>
        <v/>
      </c>
      <c r="J17" s="237" t="str">
        <f>IF(Pสรุปปลายปี3!W22="","",Pสรุปปลายปี3!W22)</f>
        <v/>
      </c>
      <c r="K17" s="237" t="str">
        <f>IF(Pสรุปปลายปี3!AA22="","",Pสรุปปลายปี3!AA22)</f>
        <v/>
      </c>
      <c r="L17" s="237" t="str">
        <f>IF(Pสรุปปลายปี3!AE22="","",Pสรุปปลายปี3!AE22)</f>
        <v/>
      </c>
      <c r="M17" s="237" t="str">
        <f>IF(Pสรุปปลายปี3!AI22="","",Pสรุปปลายปี3!AI22)</f>
        <v/>
      </c>
      <c r="N17" s="237" t="str">
        <f>IF(Pสรุปปลายปี3!AM22="","",Pสรุปปลายปี3!AM22)</f>
        <v/>
      </c>
      <c r="O17" s="237" t="str">
        <f>IF(Pสรุปปลายปี3!AQ22="","",Pสรุปปลายปี3!AQ22)</f>
        <v/>
      </c>
      <c r="P17" s="237" t="str">
        <f>IF(Pสรุปปลายปี3!AU22="","",Pสรุปปลายปี3!AU22)</f>
        <v/>
      </c>
      <c r="Q17" s="237" t="str">
        <f>IF(Pสรุปปลายปี3!AY22="","",Pสรุปปลายปี3!AY22)</f>
        <v/>
      </c>
      <c r="R17" s="237" t="str">
        <f>IF(Pสรุปปลายปี3!BC22="","",Pสรุปปลายปี3!BC22)</f>
        <v/>
      </c>
      <c r="S17" s="237" t="str">
        <f>IF(Pสรุปปลายปี3!BG22="","",Pสรุปปลายปี3!BG22)</f>
        <v/>
      </c>
      <c r="T17" s="237"/>
      <c r="U17" s="480" t="str">
        <f t="shared" si="0"/>
        <v/>
      </c>
      <c r="V17" s="25"/>
      <c r="W17" s="412"/>
    </row>
    <row r="18" spans="2:23">
      <c r="B18" s="412"/>
      <c r="C18" s="25"/>
      <c r="D18" s="471" t="str">
        <f>IF(ข้อมูลนร.2!D19="","",ข้อมูลนร.2!D19)</f>
        <v/>
      </c>
      <c r="E18" s="52" t="str">
        <f>IF(ข้อมูลนร.2!G19="","",ข้อมูลนร.2!G19)</f>
        <v/>
      </c>
      <c r="F18" s="237" t="str">
        <f>IF(Pสรุปปลายปี3!G23="","",Pสรุปปลายปี3!G23)</f>
        <v/>
      </c>
      <c r="G18" s="237" t="str">
        <f>IF(Pสรุปปลายปี3!K23="","",Pสรุปปลายปี3!K23)</f>
        <v/>
      </c>
      <c r="H18" s="237" t="str">
        <f>IF(Pสรุปปลายปี3!O23="","",Pสรุปปลายปี3!O23)</f>
        <v/>
      </c>
      <c r="I18" s="237" t="str">
        <f>IF(Pสรุปปลายปี3!S23="","",Pสรุปปลายปี3!S23)</f>
        <v/>
      </c>
      <c r="J18" s="237" t="str">
        <f>IF(Pสรุปปลายปี3!W23="","",Pสรุปปลายปี3!W23)</f>
        <v/>
      </c>
      <c r="K18" s="237" t="str">
        <f>IF(Pสรุปปลายปี3!AA23="","",Pสรุปปลายปี3!AA23)</f>
        <v/>
      </c>
      <c r="L18" s="237" t="str">
        <f>IF(Pสรุปปลายปี3!AE23="","",Pสรุปปลายปี3!AE23)</f>
        <v/>
      </c>
      <c r="M18" s="237" t="str">
        <f>IF(Pสรุปปลายปี3!AI23="","",Pสรุปปลายปี3!AI23)</f>
        <v/>
      </c>
      <c r="N18" s="237" t="str">
        <f>IF(Pสรุปปลายปี3!AM23="","",Pสรุปปลายปี3!AM23)</f>
        <v/>
      </c>
      <c r="O18" s="237" t="str">
        <f>IF(Pสรุปปลายปี3!AQ23="","",Pสรุปปลายปี3!AQ23)</f>
        <v/>
      </c>
      <c r="P18" s="237" t="str">
        <f>IF(Pสรุปปลายปี3!AU23="","",Pสรุปปลายปี3!AU23)</f>
        <v/>
      </c>
      <c r="Q18" s="237" t="str">
        <f>IF(Pสรุปปลายปี3!AY23="","",Pสรุปปลายปี3!AY23)</f>
        <v/>
      </c>
      <c r="R18" s="237" t="str">
        <f>IF(Pสรุปปลายปี3!BC23="","",Pสรุปปลายปี3!BC23)</f>
        <v/>
      </c>
      <c r="S18" s="237" t="str">
        <f>IF(Pสรุปปลายปี3!BG23="","",Pสรุปปลายปี3!BG23)</f>
        <v/>
      </c>
      <c r="T18" s="237"/>
      <c r="U18" s="480" t="str">
        <f t="shared" si="0"/>
        <v/>
      </c>
      <c r="V18" s="25"/>
      <c r="W18" s="412"/>
    </row>
    <row r="19" spans="2:23">
      <c r="B19" s="412"/>
      <c r="C19" s="25"/>
      <c r="D19" s="471" t="str">
        <f>IF(ข้อมูลนร.2!D20="","",ข้อมูลนร.2!D20)</f>
        <v/>
      </c>
      <c r="E19" s="52" t="str">
        <f>IF(ข้อมูลนร.2!G20="","",ข้อมูลนร.2!G20)</f>
        <v/>
      </c>
      <c r="F19" s="237" t="str">
        <f>IF(Pสรุปปลายปี3!G24="","",Pสรุปปลายปี3!G24)</f>
        <v/>
      </c>
      <c r="G19" s="237" t="str">
        <f>IF(Pสรุปปลายปี3!K24="","",Pสรุปปลายปี3!K24)</f>
        <v/>
      </c>
      <c r="H19" s="237" t="str">
        <f>IF(Pสรุปปลายปี3!O24="","",Pสรุปปลายปี3!O24)</f>
        <v/>
      </c>
      <c r="I19" s="237" t="str">
        <f>IF(Pสรุปปลายปี3!S24="","",Pสรุปปลายปี3!S24)</f>
        <v/>
      </c>
      <c r="J19" s="237" t="str">
        <f>IF(Pสรุปปลายปี3!W24="","",Pสรุปปลายปี3!W24)</f>
        <v/>
      </c>
      <c r="K19" s="237" t="str">
        <f>IF(Pสรุปปลายปี3!AA24="","",Pสรุปปลายปี3!AA24)</f>
        <v/>
      </c>
      <c r="L19" s="237" t="str">
        <f>IF(Pสรุปปลายปี3!AE24="","",Pสรุปปลายปี3!AE24)</f>
        <v/>
      </c>
      <c r="M19" s="237" t="str">
        <f>IF(Pสรุปปลายปี3!AI24="","",Pสรุปปลายปี3!AI24)</f>
        <v/>
      </c>
      <c r="N19" s="237" t="str">
        <f>IF(Pสรุปปลายปี3!AM24="","",Pสรุปปลายปี3!AM24)</f>
        <v/>
      </c>
      <c r="O19" s="237" t="str">
        <f>IF(Pสรุปปลายปี3!AQ24="","",Pสรุปปลายปี3!AQ24)</f>
        <v/>
      </c>
      <c r="P19" s="237" t="str">
        <f>IF(Pสรุปปลายปี3!AU24="","",Pสรุปปลายปี3!AU24)</f>
        <v/>
      </c>
      <c r="Q19" s="237" t="str">
        <f>IF(Pสรุปปลายปี3!AY24="","",Pสรุปปลายปี3!AY24)</f>
        <v/>
      </c>
      <c r="R19" s="237" t="str">
        <f>IF(Pสรุปปลายปี3!BC24="","",Pสรุปปลายปี3!BC24)</f>
        <v/>
      </c>
      <c r="S19" s="237" t="str">
        <f>IF(Pสรุปปลายปี3!BG24="","",Pสรุปปลายปี3!BG24)</f>
        <v/>
      </c>
      <c r="T19" s="237"/>
      <c r="U19" s="480" t="str">
        <f t="shared" si="0"/>
        <v/>
      </c>
      <c r="V19" s="25"/>
      <c r="W19" s="412"/>
    </row>
    <row r="20" spans="2:23">
      <c r="B20" s="412"/>
      <c r="C20" s="25"/>
      <c r="D20" s="471" t="str">
        <f>IF(ข้อมูลนร.2!D21="","",ข้อมูลนร.2!D21)</f>
        <v/>
      </c>
      <c r="E20" s="52" t="str">
        <f>IF(ข้อมูลนร.2!G21="","",ข้อมูลนร.2!G21)</f>
        <v/>
      </c>
      <c r="F20" s="237" t="str">
        <f>IF(Pสรุปปลายปี3!G25="","",Pสรุปปลายปี3!G25)</f>
        <v/>
      </c>
      <c r="G20" s="237" t="str">
        <f>IF(Pสรุปปลายปี3!K25="","",Pสรุปปลายปี3!K25)</f>
        <v/>
      </c>
      <c r="H20" s="237" t="str">
        <f>IF(Pสรุปปลายปี3!O25="","",Pสรุปปลายปี3!O25)</f>
        <v/>
      </c>
      <c r="I20" s="237" t="str">
        <f>IF(Pสรุปปลายปี3!S25="","",Pสรุปปลายปี3!S25)</f>
        <v/>
      </c>
      <c r="J20" s="237" t="str">
        <f>IF(Pสรุปปลายปี3!W25="","",Pสรุปปลายปี3!W25)</f>
        <v/>
      </c>
      <c r="K20" s="237" t="str">
        <f>IF(Pสรุปปลายปี3!AA25="","",Pสรุปปลายปี3!AA25)</f>
        <v/>
      </c>
      <c r="L20" s="237" t="str">
        <f>IF(Pสรุปปลายปี3!AE25="","",Pสรุปปลายปี3!AE25)</f>
        <v/>
      </c>
      <c r="M20" s="237" t="str">
        <f>IF(Pสรุปปลายปี3!AI25="","",Pสรุปปลายปี3!AI25)</f>
        <v/>
      </c>
      <c r="N20" s="237" t="str">
        <f>IF(Pสรุปปลายปี3!AM25="","",Pสรุปปลายปี3!AM25)</f>
        <v/>
      </c>
      <c r="O20" s="237" t="str">
        <f>IF(Pสรุปปลายปี3!AQ25="","",Pสรุปปลายปี3!AQ25)</f>
        <v/>
      </c>
      <c r="P20" s="237" t="str">
        <f>IF(Pสรุปปลายปี3!AU25="","",Pสรุปปลายปี3!AU25)</f>
        <v/>
      </c>
      <c r="Q20" s="237" t="str">
        <f>IF(Pสรุปปลายปี3!AY25="","",Pสรุปปลายปี3!AY25)</f>
        <v/>
      </c>
      <c r="R20" s="237" t="str">
        <f>IF(Pสรุปปลายปี3!BC25="","",Pสรุปปลายปี3!BC25)</f>
        <v/>
      </c>
      <c r="S20" s="237" t="str">
        <f>IF(Pสรุปปลายปี3!BG25="","",Pสรุปปลายปี3!BG25)</f>
        <v/>
      </c>
      <c r="T20" s="237"/>
      <c r="U20" s="480" t="str">
        <f t="shared" si="0"/>
        <v/>
      </c>
      <c r="V20" s="25"/>
      <c r="W20" s="412"/>
    </row>
    <row r="21" spans="2:23">
      <c r="B21" s="412"/>
      <c r="C21" s="25"/>
      <c r="D21" s="471" t="str">
        <f>IF(ข้อมูลนร.2!D22="","",ข้อมูลนร.2!D22)</f>
        <v/>
      </c>
      <c r="E21" s="52" t="str">
        <f>IF(ข้อมูลนร.2!G22="","",ข้อมูลนร.2!G22)</f>
        <v/>
      </c>
      <c r="F21" s="237" t="str">
        <f>IF(Pสรุปปลายปี3!G26="","",Pสรุปปลายปี3!G26)</f>
        <v/>
      </c>
      <c r="G21" s="237" t="str">
        <f>IF(Pสรุปปลายปี3!K26="","",Pสรุปปลายปี3!K26)</f>
        <v/>
      </c>
      <c r="H21" s="237" t="str">
        <f>IF(Pสรุปปลายปี3!O26="","",Pสรุปปลายปี3!O26)</f>
        <v/>
      </c>
      <c r="I21" s="237" t="str">
        <f>IF(Pสรุปปลายปี3!S26="","",Pสรุปปลายปี3!S26)</f>
        <v/>
      </c>
      <c r="J21" s="237" t="str">
        <f>IF(Pสรุปปลายปี3!W26="","",Pสรุปปลายปี3!W26)</f>
        <v/>
      </c>
      <c r="K21" s="237" t="str">
        <f>IF(Pสรุปปลายปี3!AA26="","",Pสรุปปลายปี3!AA26)</f>
        <v/>
      </c>
      <c r="L21" s="237" t="str">
        <f>IF(Pสรุปปลายปี3!AE26="","",Pสรุปปลายปี3!AE26)</f>
        <v/>
      </c>
      <c r="M21" s="237" t="str">
        <f>IF(Pสรุปปลายปี3!AI26="","",Pสรุปปลายปี3!AI26)</f>
        <v/>
      </c>
      <c r="N21" s="237" t="str">
        <f>IF(Pสรุปปลายปี3!AM26="","",Pสรุปปลายปี3!AM26)</f>
        <v/>
      </c>
      <c r="O21" s="237" t="str">
        <f>IF(Pสรุปปลายปี3!AQ26="","",Pสรุปปลายปี3!AQ26)</f>
        <v/>
      </c>
      <c r="P21" s="237" t="str">
        <f>IF(Pสรุปปลายปี3!AU26="","",Pสรุปปลายปี3!AU26)</f>
        <v/>
      </c>
      <c r="Q21" s="237" t="str">
        <f>IF(Pสรุปปลายปี3!AY26="","",Pสรุปปลายปี3!AY26)</f>
        <v/>
      </c>
      <c r="R21" s="237" t="str">
        <f>IF(Pสรุปปลายปี3!BC26="","",Pสรุปปลายปี3!BC26)</f>
        <v/>
      </c>
      <c r="S21" s="237" t="str">
        <f>IF(Pสรุปปลายปี3!BG26="","",Pสรุปปลายปี3!BG26)</f>
        <v/>
      </c>
      <c r="T21" s="237"/>
      <c r="U21" s="480" t="str">
        <f t="shared" si="0"/>
        <v/>
      </c>
      <c r="V21" s="25"/>
      <c r="W21" s="412"/>
    </row>
    <row r="22" spans="2:23">
      <c r="B22" s="412"/>
      <c r="C22" s="25"/>
      <c r="D22" s="471" t="str">
        <f>IF(ข้อมูลนร.2!D23="","",ข้อมูลนร.2!D23)</f>
        <v/>
      </c>
      <c r="E22" s="52" t="str">
        <f>IF(ข้อมูลนร.2!G23="","",ข้อมูลนร.2!G23)</f>
        <v/>
      </c>
      <c r="F22" s="237" t="str">
        <f>IF(Pสรุปปลายปี3!G27="","",Pสรุปปลายปี3!G27)</f>
        <v/>
      </c>
      <c r="G22" s="237" t="str">
        <f>IF(Pสรุปปลายปี3!K27="","",Pสรุปปลายปี3!K27)</f>
        <v/>
      </c>
      <c r="H22" s="237" t="str">
        <f>IF(Pสรุปปลายปี3!O27="","",Pสรุปปลายปี3!O27)</f>
        <v/>
      </c>
      <c r="I22" s="237" t="str">
        <f>IF(Pสรุปปลายปี3!S27="","",Pสรุปปลายปี3!S27)</f>
        <v/>
      </c>
      <c r="J22" s="237" t="str">
        <f>IF(Pสรุปปลายปี3!W27="","",Pสรุปปลายปี3!W27)</f>
        <v/>
      </c>
      <c r="K22" s="237" t="str">
        <f>IF(Pสรุปปลายปี3!AA27="","",Pสรุปปลายปี3!AA27)</f>
        <v/>
      </c>
      <c r="L22" s="237" t="str">
        <f>IF(Pสรุปปลายปี3!AE27="","",Pสรุปปลายปี3!AE27)</f>
        <v/>
      </c>
      <c r="M22" s="237" t="str">
        <f>IF(Pสรุปปลายปี3!AI27="","",Pสรุปปลายปี3!AI27)</f>
        <v/>
      </c>
      <c r="N22" s="237" t="str">
        <f>IF(Pสรุปปลายปี3!AM27="","",Pสรุปปลายปี3!AM27)</f>
        <v/>
      </c>
      <c r="O22" s="237" t="str">
        <f>IF(Pสรุปปลายปี3!AQ27="","",Pสรุปปลายปี3!AQ27)</f>
        <v/>
      </c>
      <c r="P22" s="237" t="str">
        <f>IF(Pสรุปปลายปี3!AU27="","",Pสรุปปลายปี3!AU27)</f>
        <v/>
      </c>
      <c r="Q22" s="237" t="str">
        <f>IF(Pสรุปปลายปี3!AY27="","",Pสรุปปลายปี3!AY27)</f>
        <v/>
      </c>
      <c r="R22" s="237" t="str">
        <f>IF(Pสรุปปลายปี3!BC27="","",Pสรุปปลายปี3!BC27)</f>
        <v/>
      </c>
      <c r="S22" s="237" t="str">
        <f>IF(Pสรุปปลายปี3!BG27="","",Pสรุปปลายปี3!BG27)</f>
        <v/>
      </c>
      <c r="T22" s="237"/>
      <c r="U22" s="480" t="str">
        <f t="shared" si="0"/>
        <v/>
      </c>
      <c r="V22" s="25"/>
      <c r="W22" s="412"/>
    </row>
    <row r="23" spans="2:23">
      <c r="B23" s="412"/>
      <c r="C23" s="25"/>
      <c r="D23" s="471" t="str">
        <f>IF(ข้อมูลนร.2!D24="","",ข้อมูลนร.2!D24)</f>
        <v/>
      </c>
      <c r="E23" s="52" t="str">
        <f>IF(ข้อมูลนร.2!G24="","",ข้อมูลนร.2!G24)</f>
        <v/>
      </c>
      <c r="F23" s="237" t="str">
        <f>IF(Pสรุปปลายปี3!G28="","",Pสรุปปลายปี3!G28)</f>
        <v/>
      </c>
      <c r="G23" s="237" t="str">
        <f>IF(Pสรุปปลายปี3!K28="","",Pสรุปปลายปี3!K28)</f>
        <v/>
      </c>
      <c r="H23" s="237" t="str">
        <f>IF(Pสรุปปลายปี3!O28="","",Pสรุปปลายปี3!O28)</f>
        <v/>
      </c>
      <c r="I23" s="237" t="str">
        <f>IF(Pสรุปปลายปี3!S28="","",Pสรุปปลายปี3!S28)</f>
        <v/>
      </c>
      <c r="J23" s="237" t="str">
        <f>IF(Pสรุปปลายปี3!W28="","",Pสรุปปลายปี3!W28)</f>
        <v/>
      </c>
      <c r="K23" s="237" t="str">
        <f>IF(Pสรุปปลายปี3!AA28="","",Pสรุปปลายปี3!AA28)</f>
        <v/>
      </c>
      <c r="L23" s="237" t="str">
        <f>IF(Pสรุปปลายปี3!AE28="","",Pสรุปปลายปี3!AE28)</f>
        <v/>
      </c>
      <c r="M23" s="237" t="str">
        <f>IF(Pสรุปปลายปี3!AI28="","",Pสรุปปลายปี3!AI28)</f>
        <v/>
      </c>
      <c r="N23" s="237" t="str">
        <f>IF(Pสรุปปลายปี3!AM28="","",Pสรุปปลายปี3!AM28)</f>
        <v/>
      </c>
      <c r="O23" s="237" t="str">
        <f>IF(Pสรุปปลายปี3!AQ28="","",Pสรุปปลายปี3!AQ28)</f>
        <v/>
      </c>
      <c r="P23" s="237" t="str">
        <f>IF(Pสรุปปลายปี3!AU28="","",Pสรุปปลายปี3!AU28)</f>
        <v/>
      </c>
      <c r="Q23" s="237" t="str">
        <f>IF(Pสรุปปลายปี3!AY28="","",Pสรุปปลายปี3!AY28)</f>
        <v/>
      </c>
      <c r="R23" s="237" t="str">
        <f>IF(Pสรุปปลายปี3!BC28="","",Pสรุปปลายปี3!BC28)</f>
        <v/>
      </c>
      <c r="S23" s="237" t="str">
        <f>IF(Pสรุปปลายปี3!BG28="","",Pสรุปปลายปี3!BG28)</f>
        <v/>
      </c>
      <c r="T23" s="237"/>
      <c r="U23" s="480" t="str">
        <f t="shared" si="0"/>
        <v/>
      </c>
      <c r="V23" s="25"/>
      <c r="W23" s="412"/>
    </row>
    <row r="24" spans="2:23">
      <c r="B24" s="412"/>
      <c r="C24" s="25"/>
      <c r="D24" s="471" t="str">
        <f>IF(ข้อมูลนร.2!D25="","",ข้อมูลนร.2!D25)</f>
        <v/>
      </c>
      <c r="E24" s="52" t="str">
        <f>IF(ข้อมูลนร.2!G25="","",ข้อมูลนร.2!G25)</f>
        <v/>
      </c>
      <c r="F24" s="237" t="str">
        <f>IF(Pสรุปปลายปี3!G29="","",Pสรุปปลายปี3!G29)</f>
        <v/>
      </c>
      <c r="G24" s="237" t="str">
        <f>IF(Pสรุปปลายปี3!K29="","",Pสรุปปลายปี3!K29)</f>
        <v/>
      </c>
      <c r="H24" s="237" t="str">
        <f>IF(Pสรุปปลายปี3!O29="","",Pสรุปปลายปี3!O29)</f>
        <v/>
      </c>
      <c r="I24" s="237" t="str">
        <f>IF(Pสรุปปลายปี3!S29="","",Pสรุปปลายปี3!S29)</f>
        <v/>
      </c>
      <c r="J24" s="237" t="str">
        <f>IF(Pสรุปปลายปี3!W29="","",Pสรุปปลายปี3!W29)</f>
        <v/>
      </c>
      <c r="K24" s="237" t="str">
        <f>IF(Pสรุปปลายปี3!AA29="","",Pสรุปปลายปี3!AA29)</f>
        <v/>
      </c>
      <c r="L24" s="237" t="str">
        <f>IF(Pสรุปปลายปี3!AE29="","",Pสรุปปลายปี3!AE29)</f>
        <v/>
      </c>
      <c r="M24" s="237" t="str">
        <f>IF(Pสรุปปลายปี3!AI29="","",Pสรุปปลายปี3!AI29)</f>
        <v/>
      </c>
      <c r="N24" s="237" t="str">
        <f>IF(Pสรุปปลายปี3!AM29="","",Pสรุปปลายปี3!AM29)</f>
        <v/>
      </c>
      <c r="O24" s="237" t="str">
        <f>IF(Pสรุปปลายปี3!AQ29="","",Pสรุปปลายปี3!AQ29)</f>
        <v/>
      </c>
      <c r="P24" s="237" t="str">
        <f>IF(Pสรุปปลายปี3!AU29="","",Pสรุปปลายปี3!AU29)</f>
        <v/>
      </c>
      <c r="Q24" s="237" t="str">
        <f>IF(Pสรุปปลายปี3!AY29="","",Pสรุปปลายปี3!AY29)</f>
        <v/>
      </c>
      <c r="R24" s="237" t="str">
        <f>IF(Pสรุปปลายปี3!BC29="","",Pสรุปปลายปี3!BC29)</f>
        <v/>
      </c>
      <c r="S24" s="237" t="str">
        <f>IF(Pสรุปปลายปี3!BG29="","",Pสรุปปลายปี3!BG29)</f>
        <v/>
      </c>
      <c r="T24" s="237"/>
      <c r="U24" s="480" t="str">
        <f t="shared" si="0"/>
        <v/>
      </c>
      <c r="V24" s="25"/>
      <c r="W24" s="412"/>
    </row>
    <row r="25" spans="2:23">
      <c r="B25" s="412"/>
      <c r="C25" s="25"/>
      <c r="D25" s="471" t="str">
        <f>IF(ข้อมูลนร.2!D26="","",ข้อมูลนร.2!D26)</f>
        <v/>
      </c>
      <c r="E25" s="52" t="str">
        <f>IF(ข้อมูลนร.2!G26="","",ข้อมูลนร.2!G26)</f>
        <v/>
      </c>
      <c r="F25" s="237" t="str">
        <f>IF(Pสรุปปลายปี3!G30="","",Pสรุปปลายปี3!G30)</f>
        <v/>
      </c>
      <c r="G25" s="237" t="str">
        <f>IF(Pสรุปปลายปี3!K30="","",Pสรุปปลายปี3!K30)</f>
        <v/>
      </c>
      <c r="H25" s="237" t="str">
        <f>IF(Pสรุปปลายปี3!O30="","",Pสรุปปลายปี3!O30)</f>
        <v/>
      </c>
      <c r="I25" s="237" t="str">
        <f>IF(Pสรุปปลายปี3!S30="","",Pสรุปปลายปี3!S30)</f>
        <v/>
      </c>
      <c r="J25" s="237" t="str">
        <f>IF(Pสรุปปลายปี3!W30="","",Pสรุปปลายปี3!W30)</f>
        <v/>
      </c>
      <c r="K25" s="237" t="str">
        <f>IF(Pสรุปปลายปี3!AA30="","",Pสรุปปลายปี3!AA30)</f>
        <v/>
      </c>
      <c r="L25" s="237" t="str">
        <f>IF(Pสรุปปลายปี3!AE30="","",Pสรุปปลายปี3!AE30)</f>
        <v/>
      </c>
      <c r="M25" s="237" t="str">
        <f>IF(Pสรุปปลายปี3!AI30="","",Pสรุปปลายปี3!AI30)</f>
        <v/>
      </c>
      <c r="N25" s="237" t="str">
        <f>IF(Pสรุปปลายปี3!AM30="","",Pสรุปปลายปี3!AM30)</f>
        <v/>
      </c>
      <c r="O25" s="237" t="str">
        <f>IF(Pสรุปปลายปี3!AQ30="","",Pสรุปปลายปี3!AQ30)</f>
        <v/>
      </c>
      <c r="P25" s="237" t="str">
        <f>IF(Pสรุปปลายปี3!AU30="","",Pสรุปปลายปี3!AU30)</f>
        <v/>
      </c>
      <c r="Q25" s="237" t="str">
        <f>IF(Pสรุปปลายปี3!AY30="","",Pสรุปปลายปี3!AY30)</f>
        <v/>
      </c>
      <c r="R25" s="237" t="str">
        <f>IF(Pสรุปปลายปี3!BC30="","",Pสรุปปลายปี3!BC30)</f>
        <v/>
      </c>
      <c r="S25" s="237" t="str">
        <f>IF(Pสรุปปลายปี3!BG30="","",Pสรุปปลายปี3!BG30)</f>
        <v/>
      </c>
      <c r="T25" s="237"/>
      <c r="U25" s="480" t="str">
        <f t="shared" si="0"/>
        <v/>
      </c>
      <c r="V25" s="25"/>
      <c r="W25" s="412"/>
    </row>
    <row r="26" spans="2:23">
      <c r="B26" s="412"/>
      <c r="C26" s="25"/>
      <c r="D26" s="471" t="str">
        <f>IF(ข้อมูลนร.2!D27="","",ข้อมูลนร.2!D27)</f>
        <v/>
      </c>
      <c r="E26" s="52" t="str">
        <f>IF(ข้อมูลนร.2!G27="","",ข้อมูลนร.2!G27)</f>
        <v/>
      </c>
      <c r="F26" s="237" t="str">
        <f>IF(Pสรุปปลายปี3!G31="","",Pสรุปปลายปี3!G31)</f>
        <v/>
      </c>
      <c r="G26" s="237" t="str">
        <f>IF(Pสรุปปลายปี3!K31="","",Pสรุปปลายปี3!K31)</f>
        <v/>
      </c>
      <c r="H26" s="237" t="str">
        <f>IF(Pสรุปปลายปี3!O31="","",Pสรุปปลายปี3!O31)</f>
        <v/>
      </c>
      <c r="I26" s="237" t="str">
        <f>IF(Pสรุปปลายปี3!S31="","",Pสรุปปลายปี3!S31)</f>
        <v/>
      </c>
      <c r="J26" s="237" t="str">
        <f>IF(Pสรุปปลายปี3!W31="","",Pสรุปปลายปี3!W31)</f>
        <v/>
      </c>
      <c r="K26" s="237" t="str">
        <f>IF(Pสรุปปลายปี3!AA31="","",Pสรุปปลายปี3!AA31)</f>
        <v/>
      </c>
      <c r="L26" s="237" t="str">
        <f>IF(Pสรุปปลายปี3!AE31="","",Pสรุปปลายปี3!AE31)</f>
        <v/>
      </c>
      <c r="M26" s="237" t="str">
        <f>IF(Pสรุปปลายปี3!AI31="","",Pสรุปปลายปี3!AI31)</f>
        <v/>
      </c>
      <c r="N26" s="237" t="str">
        <f>IF(Pสรุปปลายปี3!AM31="","",Pสรุปปลายปี3!AM31)</f>
        <v/>
      </c>
      <c r="O26" s="237" t="str">
        <f>IF(Pสรุปปลายปี3!AQ31="","",Pสรุปปลายปี3!AQ31)</f>
        <v/>
      </c>
      <c r="P26" s="237" t="str">
        <f>IF(Pสรุปปลายปี3!AU31="","",Pสรุปปลายปี3!AU31)</f>
        <v/>
      </c>
      <c r="Q26" s="237" t="str">
        <f>IF(Pสรุปปลายปี3!AY31="","",Pสรุปปลายปี3!AY31)</f>
        <v/>
      </c>
      <c r="R26" s="237" t="str">
        <f>IF(Pสรุปปลายปี3!BC31="","",Pสรุปปลายปี3!BC31)</f>
        <v/>
      </c>
      <c r="S26" s="237" t="str">
        <f>IF(Pสรุปปลายปี3!BG31="","",Pสรุปปลายปี3!BG31)</f>
        <v/>
      </c>
      <c r="T26" s="237"/>
      <c r="U26" s="480" t="str">
        <f t="shared" si="0"/>
        <v/>
      </c>
      <c r="V26" s="25"/>
      <c r="W26" s="412"/>
    </row>
    <row r="27" spans="2:23">
      <c r="B27" s="412"/>
      <c r="C27" s="25"/>
      <c r="D27" s="471" t="str">
        <f>IF(ข้อมูลนร.2!D28="","",ข้อมูลนร.2!D28)</f>
        <v/>
      </c>
      <c r="E27" s="52" t="str">
        <f>IF(ข้อมูลนร.2!G28="","",ข้อมูลนร.2!G28)</f>
        <v/>
      </c>
      <c r="F27" s="237" t="str">
        <f>IF(Pสรุปปลายปี3!G32="","",Pสรุปปลายปี3!G32)</f>
        <v/>
      </c>
      <c r="G27" s="237" t="str">
        <f>IF(Pสรุปปลายปี3!K32="","",Pสรุปปลายปี3!K32)</f>
        <v/>
      </c>
      <c r="H27" s="237" t="str">
        <f>IF(Pสรุปปลายปี3!O32="","",Pสรุปปลายปี3!O32)</f>
        <v/>
      </c>
      <c r="I27" s="237" t="str">
        <f>IF(Pสรุปปลายปี3!S32="","",Pสรุปปลายปี3!S32)</f>
        <v/>
      </c>
      <c r="J27" s="237" t="str">
        <f>IF(Pสรุปปลายปี3!W32="","",Pสรุปปลายปี3!W32)</f>
        <v/>
      </c>
      <c r="K27" s="237" t="str">
        <f>IF(Pสรุปปลายปี3!AA32="","",Pสรุปปลายปี3!AA32)</f>
        <v/>
      </c>
      <c r="L27" s="237" t="str">
        <f>IF(Pสรุปปลายปี3!AE32="","",Pสรุปปลายปี3!AE32)</f>
        <v/>
      </c>
      <c r="M27" s="237" t="str">
        <f>IF(Pสรุปปลายปี3!AI32="","",Pสรุปปลายปี3!AI32)</f>
        <v/>
      </c>
      <c r="N27" s="237" t="str">
        <f>IF(Pสรุปปลายปี3!AM32="","",Pสรุปปลายปี3!AM32)</f>
        <v/>
      </c>
      <c r="O27" s="237" t="str">
        <f>IF(Pสรุปปลายปี3!AQ32="","",Pสรุปปลายปี3!AQ32)</f>
        <v/>
      </c>
      <c r="P27" s="237" t="str">
        <f>IF(Pสรุปปลายปี3!AU32="","",Pสรุปปลายปี3!AU32)</f>
        <v/>
      </c>
      <c r="Q27" s="237" t="str">
        <f>IF(Pสรุปปลายปี3!AY32="","",Pสรุปปลายปี3!AY32)</f>
        <v/>
      </c>
      <c r="R27" s="237" t="str">
        <f>IF(Pสรุปปลายปี3!BC32="","",Pสรุปปลายปี3!BC32)</f>
        <v/>
      </c>
      <c r="S27" s="237" t="str">
        <f>IF(Pสรุปปลายปี3!BG32="","",Pสรุปปลายปี3!BG32)</f>
        <v/>
      </c>
      <c r="T27" s="237"/>
      <c r="U27" s="480" t="str">
        <f t="shared" si="0"/>
        <v/>
      </c>
      <c r="V27" s="25"/>
      <c r="W27" s="412"/>
    </row>
    <row r="28" spans="2:23">
      <c r="B28" s="412"/>
      <c r="C28" s="25"/>
      <c r="D28" s="471" t="str">
        <f>IF(ข้อมูลนร.2!D29="","",ข้อมูลนร.2!D29)</f>
        <v/>
      </c>
      <c r="E28" s="52" t="str">
        <f>IF(ข้อมูลนร.2!G29="","",ข้อมูลนร.2!G29)</f>
        <v/>
      </c>
      <c r="F28" s="237" t="str">
        <f>IF(Pสรุปปลายปี3!G33="","",Pสรุปปลายปี3!G33)</f>
        <v/>
      </c>
      <c r="G28" s="237" t="str">
        <f>IF(Pสรุปปลายปี3!K33="","",Pสรุปปลายปี3!K33)</f>
        <v/>
      </c>
      <c r="H28" s="237" t="str">
        <f>IF(Pสรุปปลายปี3!O33="","",Pสรุปปลายปี3!O33)</f>
        <v/>
      </c>
      <c r="I28" s="237" t="str">
        <f>IF(Pสรุปปลายปี3!S33="","",Pสรุปปลายปี3!S33)</f>
        <v/>
      </c>
      <c r="J28" s="237" t="str">
        <f>IF(Pสรุปปลายปี3!W33="","",Pสรุปปลายปี3!W33)</f>
        <v/>
      </c>
      <c r="K28" s="237" t="str">
        <f>IF(Pสรุปปลายปี3!AA33="","",Pสรุปปลายปี3!AA33)</f>
        <v/>
      </c>
      <c r="L28" s="237" t="str">
        <f>IF(Pสรุปปลายปี3!AE33="","",Pสรุปปลายปี3!AE33)</f>
        <v/>
      </c>
      <c r="M28" s="237" t="str">
        <f>IF(Pสรุปปลายปี3!AI33="","",Pสรุปปลายปี3!AI33)</f>
        <v/>
      </c>
      <c r="N28" s="237" t="str">
        <f>IF(Pสรุปปลายปี3!AM33="","",Pสรุปปลายปี3!AM33)</f>
        <v/>
      </c>
      <c r="O28" s="237" t="str">
        <f>IF(Pสรุปปลายปี3!AQ33="","",Pสรุปปลายปี3!AQ33)</f>
        <v/>
      </c>
      <c r="P28" s="237" t="str">
        <f>IF(Pสรุปปลายปี3!AU33="","",Pสรุปปลายปี3!AU33)</f>
        <v/>
      </c>
      <c r="Q28" s="237" t="str">
        <f>IF(Pสรุปปลายปี3!AY33="","",Pสรุปปลายปี3!AY33)</f>
        <v/>
      </c>
      <c r="R28" s="237" t="str">
        <f>IF(Pสรุปปลายปี3!BC33="","",Pสรุปปลายปี3!BC33)</f>
        <v/>
      </c>
      <c r="S28" s="237" t="str">
        <f>IF(Pสรุปปลายปี3!BG33="","",Pสรุปปลายปี3!BG33)</f>
        <v/>
      </c>
      <c r="T28" s="237"/>
      <c r="U28" s="480" t="str">
        <f t="shared" si="0"/>
        <v/>
      </c>
      <c r="V28" s="25"/>
      <c r="W28" s="412"/>
    </row>
    <row r="29" spans="2:23">
      <c r="B29" s="412"/>
      <c r="C29" s="25"/>
      <c r="D29" s="471" t="str">
        <f>IF(ข้อมูลนร.2!D30="","",ข้อมูลนร.2!D30)</f>
        <v/>
      </c>
      <c r="E29" s="52" t="str">
        <f>IF(ข้อมูลนร.2!G30="","",ข้อมูลนร.2!G30)</f>
        <v/>
      </c>
      <c r="F29" s="237" t="str">
        <f>IF(Pสรุปปลายปี3!G34="","",Pสรุปปลายปี3!G34)</f>
        <v/>
      </c>
      <c r="G29" s="237" t="str">
        <f>IF(Pสรุปปลายปี3!K34="","",Pสรุปปลายปี3!K34)</f>
        <v/>
      </c>
      <c r="H29" s="237" t="str">
        <f>IF(Pสรุปปลายปี3!O34="","",Pสรุปปลายปี3!O34)</f>
        <v/>
      </c>
      <c r="I29" s="237" t="str">
        <f>IF(Pสรุปปลายปี3!S34="","",Pสรุปปลายปี3!S34)</f>
        <v/>
      </c>
      <c r="J29" s="237" t="str">
        <f>IF(Pสรุปปลายปี3!W34="","",Pสรุปปลายปี3!W34)</f>
        <v/>
      </c>
      <c r="K29" s="237" t="str">
        <f>IF(Pสรุปปลายปี3!AA34="","",Pสรุปปลายปี3!AA34)</f>
        <v/>
      </c>
      <c r="L29" s="237" t="str">
        <f>IF(Pสรุปปลายปี3!AE34="","",Pสรุปปลายปี3!AE34)</f>
        <v/>
      </c>
      <c r="M29" s="237" t="str">
        <f>IF(Pสรุปปลายปี3!AI34="","",Pสรุปปลายปี3!AI34)</f>
        <v/>
      </c>
      <c r="N29" s="237" t="str">
        <f>IF(Pสรุปปลายปี3!AM34="","",Pสรุปปลายปี3!AM34)</f>
        <v/>
      </c>
      <c r="O29" s="237" t="str">
        <f>IF(Pสรุปปลายปี3!AQ34="","",Pสรุปปลายปี3!AQ34)</f>
        <v/>
      </c>
      <c r="P29" s="237" t="str">
        <f>IF(Pสรุปปลายปี3!AU34="","",Pสรุปปลายปี3!AU34)</f>
        <v/>
      </c>
      <c r="Q29" s="237" t="str">
        <f>IF(Pสรุปปลายปี3!AY34="","",Pสรุปปลายปี3!AY34)</f>
        <v/>
      </c>
      <c r="R29" s="237" t="str">
        <f>IF(Pสรุปปลายปี3!BC34="","",Pสรุปปลายปี3!BC34)</f>
        <v/>
      </c>
      <c r="S29" s="237" t="str">
        <f>IF(Pสรุปปลายปี3!BG34="","",Pสรุปปลายปี3!BG34)</f>
        <v/>
      </c>
      <c r="T29" s="237"/>
      <c r="U29" s="480" t="str">
        <f t="shared" si="0"/>
        <v/>
      </c>
      <c r="V29" s="25"/>
      <c r="W29" s="412"/>
    </row>
    <row r="30" spans="2:23">
      <c r="B30" s="412"/>
      <c r="C30" s="25"/>
      <c r="D30" s="471" t="str">
        <f>IF(ข้อมูลนร.2!D31="","",ข้อมูลนร.2!D31)</f>
        <v/>
      </c>
      <c r="E30" s="52" t="str">
        <f>IF(ข้อมูลนร.2!G31="","",ข้อมูลนร.2!G31)</f>
        <v/>
      </c>
      <c r="F30" s="237" t="str">
        <f>IF(Pสรุปปลายปี3!G35="","",Pสรุปปลายปี3!G35)</f>
        <v/>
      </c>
      <c r="G30" s="237" t="str">
        <f>IF(Pสรุปปลายปี3!K35="","",Pสรุปปลายปี3!K35)</f>
        <v/>
      </c>
      <c r="H30" s="237" t="str">
        <f>IF(Pสรุปปลายปี3!O35="","",Pสรุปปลายปี3!O35)</f>
        <v/>
      </c>
      <c r="I30" s="237" t="str">
        <f>IF(Pสรุปปลายปี3!S35="","",Pสรุปปลายปี3!S35)</f>
        <v/>
      </c>
      <c r="J30" s="237" t="str">
        <f>IF(Pสรุปปลายปี3!W35="","",Pสรุปปลายปี3!W35)</f>
        <v/>
      </c>
      <c r="K30" s="237" t="str">
        <f>IF(Pสรุปปลายปี3!AA35="","",Pสรุปปลายปี3!AA35)</f>
        <v/>
      </c>
      <c r="L30" s="237" t="str">
        <f>IF(Pสรุปปลายปี3!AE35="","",Pสรุปปลายปี3!AE35)</f>
        <v/>
      </c>
      <c r="M30" s="237" t="str">
        <f>IF(Pสรุปปลายปี3!AI35="","",Pสรุปปลายปี3!AI35)</f>
        <v/>
      </c>
      <c r="N30" s="237" t="str">
        <f>IF(Pสรุปปลายปี3!AM35="","",Pสรุปปลายปี3!AM35)</f>
        <v/>
      </c>
      <c r="O30" s="237" t="str">
        <f>IF(Pสรุปปลายปี3!AQ35="","",Pสรุปปลายปี3!AQ35)</f>
        <v/>
      </c>
      <c r="P30" s="237" t="str">
        <f>IF(Pสรุปปลายปี3!AU35="","",Pสรุปปลายปี3!AU35)</f>
        <v/>
      </c>
      <c r="Q30" s="237" t="str">
        <f>IF(Pสรุปปลายปี3!AY35="","",Pสรุปปลายปี3!AY35)</f>
        <v/>
      </c>
      <c r="R30" s="237" t="str">
        <f>IF(Pสรุปปลายปี3!BC35="","",Pสรุปปลายปี3!BC35)</f>
        <v/>
      </c>
      <c r="S30" s="237" t="str">
        <f>IF(Pสรุปปลายปี3!BG35="","",Pสรุปปลายปี3!BG35)</f>
        <v/>
      </c>
      <c r="T30" s="237"/>
      <c r="U30" s="480" t="str">
        <f t="shared" si="0"/>
        <v/>
      </c>
      <c r="V30" s="25"/>
      <c r="W30" s="412"/>
    </row>
    <row r="31" spans="2:23">
      <c r="B31" s="412"/>
      <c r="C31" s="25"/>
      <c r="D31" s="471" t="str">
        <f>IF(ข้อมูลนร.2!D32="","",ข้อมูลนร.2!D32)</f>
        <v/>
      </c>
      <c r="E31" s="52" t="str">
        <f>IF(ข้อมูลนร.2!G32="","",ข้อมูลนร.2!G32)</f>
        <v/>
      </c>
      <c r="F31" s="237" t="str">
        <f>IF(Pสรุปปลายปี3!G36="","",Pสรุปปลายปี3!G36)</f>
        <v/>
      </c>
      <c r="G31" s="237" t="str">
        <f>IF(Pสรุปปลายปี3!K36="","",Pสรุปปลายปี3!K36)</f>
        <v/>
      </c>
      <c r="H31" s="237" t="str">
        <f>IF(Pสรุปปลายปี3!O36="","",Pสรุปปลายปี3!O36)</f>
        <v/>
      </c>
      <c r="I31" s="237" t="str">
        <f>IF(Pสรุปปลายปี3!S36="","",Pสรุปปลายปี3!S36)</f>
        <v/>
      </c>
      <c r="J31" s="237" t="str">
        <f>IF(Pสรุปปลายปี3!W36="","",Pสรุปปลายปี3!W36)</f>
        <v/>
      </c>
      <c r="K31" s="237" t="str">
        <f>IF(Pสรุปปลายปี3!AA36="","",Pสรุปปลายปี3!AA36)</f>
        <v/>
      </c>
      <c r="L31" s="237" t="str">
        <f>IF(Pสรุปปลายปี3!AE36="","",Pสรุปปลายปี3!AE36)</f>
        <v/>
      </c>
      <c r="M31" s="237" t="str">
        <f>IF(Pสรุปปลายปี3!AI36="","",Pสรุปปลายปี3!AI36)</f>
        <v/>
      </c>
      <c r="N31" s="237" t="str">
        <f>IF(Pสรุปปลายปี3!AM36="","",Pสรุปปลายปี3!AM36)</f>
        <v/>
      </c>
      <c r="O31" s="237" t="str">
        <f>IF(Pสรุปปลายปี3!AQ36="","",Pสรุปปลายปี3!AQ36)</f>
        <v/>
      </c>
      <c r="P31" s="237" t="str">
        <f>IF(Pสรุปปลายปี3!AU36="","",Pสรุปปลายปี3!AU36)</f>
        <v/>
      </c>
      <c r="Q31" s="237" t="str">
        <f>IF(Pสรุปปลายปี3!AY36="","",Pสรุปปลายปี3!AY36)</f>
        <v/>
      </c>
      <c r="R31" s="237" t="str">
        <f>IF(Pสรุปปลายปี3!BC36="","",Pสรุปปลายปี3!BC36)</f>
        <v/>
      </c>
      <c r="S31" s="237" t="str">
        <f>IF(Pสรุปปลายปี3!BG36="","",Pสรุปปลายปี3!BG36)</f>
        <v/>
      </c>
      <c r="T31" s="237"/>
      <c r="U31" s="480" t="str">
        <f t="shared" si="0"/>
        <v/>
      </c>
      <c r="V31" s="25"/>
      <c r="W31" s="412"/>
    </row>
    <row r="32" spans="2:23">
      <c r="B32" s="412"/>
      <c r="C32" s="25"/>
      <c r="D32" s="471" t="str">
        <f>IF(ข้อมูลนร.2!D33="","",ข้อมูลนร.2!D33)</f>
        <v/>
      </c>
      <c r="E32" s="52" t="str">
        <f>IF(ข้อมูลนร.2!G33="","",ข้อมูลนร.2!G33)</f>
        <v/>
      </c>
      <c r="F32" s="237" t="str">
        <f>IF(Pสรุปปลายปี3!G37="","",Pสรุปปลายปี3!G37)</f>
        <v/>
      </c>
      <c r="G32" s="237" t="str">
        <f>IF(Pสรุปปลายปี3!K37="","",Pสรุปปลายปี3!K37)</f>
        <v/>
      </c>
      <c r="H32" s="237" t="str">
        <f>IF(Pสรุปปลายปี3!O37="","",Pสรุปปลายปี3!O37)</f>
        <v/>
      </c>
      <c r="I32" s="237" t="str">
        <f>IF(Pสรุปปลายปี3!S37="","",Pสรุปปลายปี3!S37)</f>
        <v/>
      </c>
      <c r="J32" s="237" t="str">
        <f>IF(Pสรุปปลายปี3!W37="","",Pสรุปปลายปี3!W37)</f>
        <v/>
      </c>
      <c r="K32" s="237" t="str">
        <f>IF(Pสรุปปลายปี3!AA37="","",Pสรุปปลายปี3!AA37)</f>
        <v/>
      </c>
      <c r="L32" s="237" t="str">
        <f>IF(Pสรุปปลายปี3!AE37="","",Pสรุปปลายปี3!AE37)</f>
        <v/>
      </c>
      <c r="M32" s="237" t="str">
        <f>IF(Pสรุปปลายปี3!AI37="","",Pสรุปปลายปี3!AI37)</f>
        <v/>
      </c>
      <c r="N32" s="237" t="str">
        <f>IF(Pสรุปปลายปี3!AM37="","",Pสรุปปลายปี3!AM37)</f>
        <v/>
      </c>
      <c r="O32" s="237" t="str">
        <f>IF(Pสรุปปลายปี3!AQ37="","",Pสรุปปลายปี3!AQ37)</f>
        <v/>
      </c>
      <c r="P32" s="237" t="str">
        <f>IF(Pสรุปปลายปี3!AU37="","",Pสรุปปลายปี3!AU37)</f>
        <v/>
      </c>
      <c r="Q32" s="237" t="str">
        <f>IF(Pสรุปปลายปี3!AY37="","",Pสรุปปลายปี3!AY37)</f>
        <v/>
      </c>
      <c r="R32" s="237" t="str">
        <f>IF(Pสรุปปลายปี3!BC37="","",Pสรุปปลายปี3!BC37)</f>
        <v/>
      </c>
      <c r="S32" s="237" t="str">
        <f>IF(Pสรุปปลายปี3!BG37="","",Pสรุปปลายปี3!BG37)</f>
        <v/>
      </c>
      <c r="T32" s="237"/>
      <c r="U32" s="480" t="str">
        <f t="shared" si="0"/>
        <v/>
      </c>
      <c r="V32" s="25"/>
      <c r="W32" s="412"/>
    </row>
    <row r="33" spans="2:23">
      <c r="B33" s="412"/>
      <c r="C33" s="25"/>
      <c r="D33" s="471" t="str">
        <f>IF(ข้อมูลนร.2!D34="","",ข้อมูลนร.2!D34)</f>
        <v/>
      </c>
      <c r="E33" s="52" t="str">
        <f>IF(ข้อมูลนร.2!G34="","",ข้อมูลนร.2!G34)</f>
        <v/>
      </c>
      <c r="F33" s="237" t="str">
        <f>IF(Pสรุปปลายปี3!G38="","",Pสรุปปลายปี3!G38)</f>
        <v/>
      </c>
      <c r="G33" s="237" t="str">
        <f>IF(Pสรุปปลายปี3!K38="","",Pสรุปปลายปี3!K38)</f>
        <v/>
      </c>
      <c r="H33" s="237" t="str">
        <f>IF(Pสรุปปลายปี3!O38="","",Pสรุปปลายปี3!O38)</f>
        <v/>
      </c>
      <c r="I33" s="237" t="str">
        <f>IF(Pสรุปปลายปี3!S38="","",Pสรุปปลายปี3!S38)</f>
        <v/>
      </c>
      <c r="J33" s="237" t="str">
        <f>IF(Pสรุปปลายปี3!W38="","",Pสรุปปลายปี3!W38)</f>
        <v/>
      </c>
      <c r="K33" s="237" t="str">
        <f>IF(Pสรุปปลายปี3!AA38="","",Pสรุปปลายปี3!AA38)</f>
        <v/>
      </c>
      <c r="L33" s="237" t="str">
        <f>IF(Pสรุปปลายปี3!AE38="","",Pสรุปปลายปี3!AE38)</f>
        <v/>
      </c>
      <c r="M33" s="237" t="str">
        <f>IF(Pสรุปปลายปี3!AI38="","",Pสรุปปลายปี3!AI38)</f>
        <v/>
      </c>
      <c r="N33" s="237" t="str">
        <f>IF(Pสรุปปลายปี3!AM38="","",Pสรุปปลายปี3!AM38)</f>
        <v/>
      </c>
      <c r="O33" s="237" t="str">
        <f>IF(Pสรุปปลายปี3!AQ38="","",Pสรุปปลายปี3!AQ38)</f>
        <v/>
      </c>
      <c r="P33" s="237" t="str">
        <f>IF(Pสรุปปลายปี3!AU38="","",Pสรุปปลายปี3!AU38)</f>
        <v/>
      </c>
      <c r="Q33" s="237" t="str">
        <f>IF(Pสรุปปลายปี3!AY38="","",Pสรุปปลายปี3!AY38)</f>
        <v/>
      </c>
      <c r="R33" s="237" t="str">
        <f>IF(Pสรุปปลายปี3!BC38="","",Pสรุปปลายปี3!BC38)</f>
        <v/>
      </c>
      <c r="S33" s="237" t="str">
        <f>IF(Pสรุปปลายปี3!BG38="","",Pสรุปปลายปี3!BG38)</f>
        <v/>
      </c>
      <c r="T33" s="237"/>
      <c r="U33" s="480" t="str">
        <f t="shared" si="0"/>
        <v/>
      </c>
      <c r="V33" s="25"/>
      <c r="W33" s="412"/>
    </row>
    <row r="34" spans="2:23">
      <c r="B34" s="412"/>
      <c r="C34" s="25"/>
      <c r="D34" s="471" t="str">
        <f>IF(ข้อมูลนร.2!D35="","",ข้อมูลนร.2!D35)</f>
        <v/>
      </c>
      <c r="E34" s="52" t="str">
        <f>IF(ข้อมูลนร.2!G35="","",ข้อมูลนร.2!G35)</f>
        <v/>
      </c>
      <c r="F34" s="237" t="str">
        <f>IF(Pสรุปปลายปี3!G39="","",Pสรุปปลายปี3!G39)</f>
        <v/>
      </c>
      <c r="G34" s="237" t="str">
        <f>IF(Pสรุปปลายปี3!K39="","",Pสรุปปลายปี3!K39)</f>
        <v/>
      </c>
      <c r="H34" s="237" t="str">
        <f>IF(Pสรุปปลายปี3!O39="","",Pสรุปปลายปี3!O39)</f>
        <v/>
      </c>
      <c r="I34" s="237" t="str">
        <f>IF(Pสรุปปลายปี3!S39="","",Pสรุปปลายปี3!S39)</f>
        <v/>
      </c>
      <c r="J34" s="237" t="str">
        <f>IF(Pสรุปปลายปี3!W39="","",Pสรุปปลายปี3!W39)</f>
        <v/>
      </c>
      <c r="K34" s="237" t="str">
        <f>IF(Pสรุปปลายปี3!AA39="","",Pสรุปปลายปี3!AA39)</f>
        <v/>
      </c>
      <c r="L34" s="237" t="str">
        <f>IF(Pสรุปปลายปี3!AE39="","",Pสรุปปลายปี3!AE39)</f>
        <v/>
      </c>
      <c r="M34" s="237" t="str">
        <f>IF(Pสรุปปลายปี3!AI39="","",Pสรุปปลายปี3!AI39)</f>
        <v/>
      </c>
      <c r="N34" s="237" t="str">
        <f>IF(Pสรุปปลายปี3!AM39="","",Pสรุปปลายปี3!AM39)</f>
        <v/>
      </c>
      <c r="O34" s="237" t="str">
        <f>IF(Pสรุปปลายปี3!AQ39="","",Pสรุปปลายปี3!AQ39)</f>
        <v/>
      </c>
      <c r="P34" s="237" t="str">
        <f>IF(Pสรุปปลายปี3!AU39="","",Pสรุปปลายปี3!AU39)</f>
        <v/>
      </c>
      <c r="Q34" s="237" t="str">
        <f>IF(Pสรุปปลายปี3!AY39="","",Pสรุปปลายปี3!AY39)</f>
        <v/>
      </c>
      <c r="R34" s="237" t="str">
        <f>IF(Pสรุปปลายปี3!BC39="","",Pสรุปปลายปี3!BC39)</f>
        <v/>
      </c>
      <c r="S34" s="237" t="str">
        <f>IF(Pสรุปปลายปี3!BG39="","",Pสรุปปลายปี3!BG39)</f>
        <v/>
      </c>
      <c r="T34" s="237"/>
      <c r="U34" s="480" t="str">
        <f t="shared" si="0"/>
        <v/>
      </c>
      <c r="V34" s="25"/>
      <c r="W34" s="412"/>
    </row>
    <row r="35" spans="2:23">
      <c r="B35" s="412"/>
      <c r="C35" s="25"/>
      <c r="D35" s="471" t="str">
        <f>IF(ข้อมูลนร.2!D36="","",ข้อมูลนร.2!D36)</f>
        <v/>
      </c>
      <c r="E35" s="52" t="str">
        <f>IF(ข้อมูลนร.2!G36="","",ข้อมูลนร.2!G36)</f>
        <v/>
      </c>
      <c r="F35" s="237" t="str">
        <f>IF(Pสรุปปลายปี3!G40="","",Pสรุปปลายปี3!G40)</f>
        <v/>
      </c>
      <c r="G35" s="237" t="str">
        <f>IF(Pสรุปปลายปี3!K40="","",Pสรุปปลายปี3!K40)</f>
        <v/>
      </c>
      <c r="H35" s="237" t="str">
        <f>IF(Pสรุปปลายปี3!O40="","",Pสรุปปลายปี3!O40)</f>
        <v/>
      </c>
      <c r="I35" s="237" t="str">
        <f>IF(Pสรุปปลายปี3!S40="","",Pสรุปปลายปี3!S40)</f>
        <v/>
      </c>
      <c r="J35" s="237" t="str">
        <f>IF(Pสรุปปลายปี3!W40="","",Pสรุปปลายปี3!W40)</f>
        <v/>
      </c>
      <c r="K35" s="237" t="str">
        <f>IF(Pสรุปปลายปี3!AA40="","",Pสรุปปลายปี3!AA40)</f>
        <v/>
      </c>
      <c r="L35" s="237" t="str">
        <f>IF(Pสรุปปลายปี3!AE40="","",Pสรุปปลายปี3!AE40)</f>
        <v/>
      </c>
      <c r="M35" s="237" t="str">
        <f>IF(Pสรุปปลายปี3!AI40="","",Pสรุปปลายปี3!AI40)</f>
        <v/>
      </c>
      <c r="N35" s="237" t="str">
        <f>IF(Pสรุปปลายปี3!AM40="","",Pสรุปปลายปี3!AM40)</f>
        <v/>
      </c>
      <c r="O35" s="237" t="str">
        <f>IF(Pสรุปปลายปี3!AQ40="","",Pสรุปปลายปี3!AQ40)</f>
        <v/>
      </c>
      <c r="P35" s="237" t="str">
        <f>IF(Pสรุปปลายปี3!AU40="","",Pสรุปปลายปี3!AU40)</f>
        <v/>
      </c>
      <c r="Q35" s="237" t="str">
        <f>IF(Pสรุปปลายปี3!AY40="","",Pสรุปปลายปี3!AY40)</f>
        <v/>
      </c>
      <c r="R35" s="237" t="str">
        <f>IF(Pสรุปปลายปี3!BC40="","",Pสรุปปลายปี3!BC40)</f>
        <v/>
      </c>
      <c r="S35" s="237" t="str">
        <f>IF(Pสรุปปลายปี3!BG40="","",Pสรุปปลายปี3!BG40)</f>
        <v/>
      </c>
      <c r="T35" s="237"/>
      <c r="U35" s="480" t="str">
        <f t="shared" si="0"/>
        <v/>
      </c>
      <c r="V35" s="25"/>
      <c r="W35" s="412"/>
    </row>
    <row r="36" spans="2:23">
      <c r="B36" s="412"/>
      <c r="C36" s="25"/>
      <c r="D36" s="471" t="str">
        <f>IF(ข้อมูลนร.2!D37="","",ข้อมูลนร.2!D37)</f>
        <v/>
      </c>
      <c r="E36" s="52" t="str">
        <f>IF(ข้อมูลนร.2!G37="","",ข้อมูลนร.2!G37)</f>
        <v/>
      </c>
      <c r="F36" s="237" t="str">
        <f>IF(Pสรุปปลายปี3!G41="","",Pสรุปปลายปี3!G41)</f>
        <v/>
      </c>
      <c r="G36" s="237" t="str">
        <f>IF(Pสรุปปลายปี3!K41="","",Pสรุปปลายปี3!K41)</f>
        <v/>
      </c>
      <c r="H36" s="237" t="str">
        <f>IF(Pสรุปปลายปี3!O41="","",Pสรุปปลายปี3!O41)</f>
        <v/>
      </c>
      <c r="I36" s="237" t="str">
        <f>IF(Pสรุปปลายปี3!S41="","",Pสรุปปลายปี3!S41)</f>
        <v/>
      </c>
      <c r="J36" s="237" t="str">
        <f>IF(Pสรุปปลายปี3!W41="","",Pสรุปปลายปี3!W41)</f>
        <v/>
      </c>
      <c r="K36" s="237" t="str">
        <f>IF(Pสรุปปลายปี3!AA41="","",Pสรุปปลายปี3!AA41)</f>
        <v/>
      </c>
      <c r="L36" s="237" t="str">
        <f>IF(Pสรุปปลายปี3!AE41="","",Pสรุปปลายปี3!AE41)</f>
        <v/>
      </c>
      <c r="M36" s="237" t="str">
        <f>IF(Pสรุปปลายปี3!AI41="","",Pสรุปปลายปี3!AI41)</f>
        <v/>
      </c>
      <c r="N36" s="237" t="str">
        <f>IF(Pสรุปปลายปี3!AM41="","",Pสรุปปลายปี3!AM41)</f>
        <v/>
      </c>
      <c r="O36" s="237" t="str">
        <f>IF(Pสรุปปลายปี3!AQ41="","",Pสรุปปลายปี3!AQ41)</f>
        <v/>
      </c>
      <c r="P36" s="237" t="str">
        <f>IF(Pสรุปปลายปี3!AU41="","",Pสรุปปลายปี3!AU41)</f>
        <v/>
      </c>
      <c r="Q36" s="237" t="str">
        <f>IF(Pสรุปปลายปี3!AY41="","",Pสรุปปลายปี3!AY41)</f>
        <v/>
      </c>
      <c r="R36" s="237" t="str">
        <f>IF(Pสรุปปลายปี3!BC41="","",Pสรุปปลายปี3!BC41)</f>
        <v/>
      </c>
      <c r="S36" s="237" t="str">
        <f>IF(Pสรุปปลายปี3!BG41="","",Pสรุปปลายปี3!BG41)</f>
        <v/>
      </c>
      <c r="T36" s="237"/>
      <c r="U36" s="480" t="str">
        <f t="shared" si="0"/>
        <v/>
      </c>
      <c r="V36" s="25"/>
      <c r="W36" s="412"/>
    </row>
    <row r="37" spans="2:23">
      <c r="B37" s="412"/>
      <c r="C37" s="25"/>
      <c r="D37" s="471" t="str">
        <f>IF(ข้อมูลนร.2!D38="","",ข้อมูลนร.2!D38)</f>
        <v/>
      </c>
      <c r="E37" s="52" t="str">
        <f>IF(ข้อมูลนร.2!G38="","",ข้อมูลนร.2!G38)</f>
        <v/>
      </c>
      <c r="F37" s="237" t="str">
        <f>IF(Pสรุปปลายปี3!G42="","",Pสรุปปลายปี3!G42)</f>
        <v/>
      </c>
      <c r="G37" s="237" t="str">
        <f>IF(Pสรุปปลายปี3!K42="","",Pสรุปปลายปี3!K42)</f>
        <v/>
      </c>
      <c r="H37" s="237" t="str">
        <f>IF(Pสรุปปลายปี3!O42="","",Pสรุปปลายปี3!O42)</f>
        <v/>
      </c>
      <c r="I37" s="237" t="str">
        <f>IF(Pสรุปปลายปี3!S42="","",Pสรุปปลายปี3!S42)</f>
        <v/>
      </c>
      <c r="J37" s="237" t="str">
        <f>IF(Pสรุปปลายปี3!W42="","",Pสรุปปลายปี3!W42)</f>
        <v/>
      </c>
      <c r="K37" s="237" t="str">
        <f>IF(Pสรุปปลายปี3!AA42="","",Pสรุปปลายปี3!AA42)</f>
        <v/>
      </c>
      <c r="L37" s="237" t="str">
        <f>IF(Pสรุปปลายปี3!AE42="","",Pสรุปปลายปี3!AE42)</f>
        <v/>
      </c>
      <c r="M37" s="237" t="str">
        <f>IF(Pสรุปปลายปี3!AI42="","",Pสรุปปลายปี3!AI42)</f>
        <v/>
      </c>
      <c r="N37" s="237" t="str">
        <f>IF(Pสรุปปลายปี3!AM42="","",Pสรุปปลายปี3!AM42)</f>
        <v/>
      </c>
      <c r="O37" s="237" t="str">
        <f>IF(Pสรุปปลายปี3!AQ42="","",Pสรุปปลายปี3!AQ42)</f>
        <v/>
      </c>
      <c r="P37" s="237" t="str">
        <f>IF(Pสรุปปลายปี3!AU42="","",Pสรุปปลายปี3!AU42)</f>
        <v/>
      </c>
      <c r="Q37" s="237" t="str">
        <f>IF(Pสรุปปลายปี3!AY42="","",Pสรุปปลายปี3!AY42)</f>
        <v/>
      </c>
      <c r="R37" s="237" t="str">
        <f>IF(Pสรุปปลายปี3!BC42="","",Pสรุปปลายปี3!BC42)</f>
        <v/>
      </c>
      <c r="S37" s="237" t="str">
        <f>IF(Pสรุปปลายปี3!BG42="","",Pสรุปปลายปี3!BG42)</f>
        <v/>
      </c>
      <c r="T37" s="237"/>
      <c r="U37" s="480" t="str">
        <f t="shared" si="0"/>
        <v/>
      </c>
      <c r="V37" s="25"/>
      <c r="W37" s="412"/>
    </row>
    <row r="38" spans="2:23">
      <c r="B38" s="412"/>
      <c r="C38" s="25"/>
      <c r="D38" s="471" t="str">
        <f>IF(ข้อมูลนร.2!D39="","",ข้อมูลนร.2!D39)</f>
        <v/>
      </c>
      <c r="E38" s="52" t="str">
        <f>IF(ข้อมูลนร.2!G39="","",ข้อมูลนร.2!G39)</f>
        <v/>
      </c>
      <c r="F38" s="237" t="str">
        <f>IF(Pสรุปปลายปี3!G43="","",Pสรุปปลายปี3!G43)</f>
        <v/>
      </c>
      <c r="G38" s="237" t="str">
        <f>IF(Pสรุปปลายปี3!K43="","",Pสรุปปลายปี3!K43)</f>
        <v/>
      </c>
      <c r="H38" s="237" t="str">
        <f>IF(Pสรุปปลายปี3!O43="","",Pสรุปปลายปี3!O43)</f>
        <v/>
      </c>
      <c r="I38" s="237" t="str">
        <f>IF(Pสรุปปลายปี3!S43="","",Pสรุปปลายปี3!S43)</f>
        <v/>
      </c>
      <c r="J38" s="237" t="str">
        <f>IF(Pสรุปปลายปี3!W43="","",Pสรุปปลายปี3!W43)</f>
        <v/>
      </c>
      <c r="K38" s="237" t="str">
        <f>IF(Pสรุปปลายปี3!AA43="","",Pสรุปปลายปี3!AA43)</f>
        <v/>
      </c>
      <c r="L38" s="237" t="str">
        <f>IF(Pสรุปปลายปี3!AE43="","",Pสรุปปลายปี3!AE43)</f>
        <v/>
      </c>
      <c r="M38" s="237" t="str">
        <f>IF(Pสรุปปลายปี3!AI43="","",Pสรุปปลายปี3!AI43)</f>
        <v/>
      </c>
      <c r="N38" s="237" t="str">
        <f>IF(Pสรุปปลายปี3!AM43="","",Pสรุปปลายปี3!AM43)</f>
        <v/>
      </c>
      <c r="O38" s="237" t="str">
        <f>IF(Pสรุปปลายปี3!AQ43="","",Pสรุปปลายปี3!AQ43)</f>
        <v/>
      </c>
      <c r="P38" s="237" t="str">
        <f>IF(Pสรุปปลายปี3!AU43="","",Pสรุปปลายปี3!AU43)</f>
        <v/>
      </c>
      <c r="Q38" s="237" t="str">
        <f>IF(Pสรุปปลายปี3!AY43="","",Pสรุปปลายปี3!AY43)</f>
        <v/>
      </c>
      <c r="R38" s="237" t="str">
        <f>IF(Pสรุปปลายปี3!BC43="","",Pสรุปปลายปี3!BC43)</f>
        <v/>
      </c>
      <c r="S38" s="237" t="str">
        <f>IF(Pสรุปปลายปี3!BG43="","",Pสรุปปลายปี3!BG43)</f>
        <v/>
      </c>
      <c r="T38" s="237"/>
      <c r="U38" s="480" t="str">
        <f t="shared" si="0"/>
        <v/>
      </c>
      <c r="V38" s="25"/>
      <c r="W38" s="412"/>
    </row>
    <row r="39" spans="2:23">
      <c r="B39" s="412"/>
      <c r="C39" s="25"/>
      <c r="D39" s="471" t="str">
        <f>IF(ข้อมูลนร.2!D40="","",ข้อมูลนร.2!D40)</f>
        <v/>
      </c>
      <c r="E39" s="52" t="str">
        <f>IF(ข้อมูลนร.2!G40="","",ข้อมูลนร.2!G40)</f>
        <v/>
      </c>
      <c r="F39" s="237" t="str">
        <f>IF(Pสรุปปลายปี3!G44="","",Pสรุปปลายปี3!G44)</f>
        <v/>
      </c>
      <c r="G39" s="237" t="str">
        <f>IF(Pสรุปปลายปี3!K44="","",Pสรุปปลายปี3!K44)</f>
        <v/>
      </c>
      <c r="H39" s="237" t="str">
        <f>IF(Pสรุปปลายปี3!O44="","",Pสรุปปลายปี3!O44)</f>
        <v/>
      </c>
      <c r="I39" s="237" t="str">
        <f>IF(Pสรุปปลายปี3!S44="","",Pสรุปปลายปี3!S44)</f>
        <v/>
      </c>
      <c r="J39" s="237" t="str">
        <f>IF(Pสรุปปลายปี3!W44="","",Pสรุปปลายปี3!W44)</f>
        <v/>
      </c>
      <c r="K39" s="237" t="str">
        <f>IF(Pสรุปปลายปี3!AA44="","",Pสรุปปลายปี3!AA44)</f>
        <v/>
      </c>
      <c r="L39" s="237" t="str">
        <f>IF(Pสรุปปลายปี3!AE44="","",Pสรุปปลายปี3!AE44)</f>
        <v/>
      </c>
      <c r="M39" s="237" t="str">
        <f>IF(Pสรุปปลายปี3!AI44="","",Pสรุปปลายปี3!AI44)</f>
        <v/>
      </c>
      <c r="N39" s="237" t="str">
        <f>IF(Pสรุปปลายปี3!AM44="","",Pสรุปปลายปี3!AM44)</f>
        <v/>
      </c>
      <c r="O39" s="237" t="str">
        <f>IF(Pสรุปปลายปี3!AQ44="","",Pสรุปปลายปี3!AQ44)</f>
        <v/>
      </c>
      <c r="P39" s="237" t="str">
        <f>IF(Pสรุปปลายปี3!AU44="","",Pสรุปปลายปี3!AU44)</f>
        <v/>
      </c>
      <c r="Q39" s="237" t="str">
        <f>IF(Pสรุปปลายปี3!AY44="","",Pสรุปปลายปี3!AY44)</f>
        <v/>
      </c>
      <c r="R39" s="237" t="str">
        <f>IF(Pสรุปปลายปี3!BC44="","",Pสรุปปลายปี3!BC44)</f>
        <v/>
      </c>
      <c r="S39" s="237" t="str">
        <f>IF(Pสรุปปลายปี3!BG44="","",Pสรุปปลายปี3!BG44)</f>
        <v/>
      </c>
      <c r="T39" s="237"/>
      <c r="U39" s="480" t="str">
        <f t="shared" si="0"/>
        <v/>
      </c>
      <c r="V39" s="25"/>
      <c r="W39" s="412"/>
    </row>
    <row r="40" spans="2:23">
      <c r="B40" s="412"/>
      <c r="C40" s="25"/>
      <c r="D40" s="471" t="str">
        <f>IF(ข้อมูลนร.2!D41="","",ข้อมูลนร.2!D41)</f>
        <v/>
      </c>
      <c r="E40" s="52" t="str">
        <f>IF(ข้อมูลนร.2!G41="","",ข้อมูลนร.2!G41)</f>
        <v/>
      </c>
      <c r="F40" s="237" t="str">
        <f>IF(Pสรุปปลายปี3!G45="","",Pสรุปปลายปี3!G45)</f>
        <v/>
      </c>
      <c r="G40" s="237" t="str">
        <f>IF(Pสรุปปลายปี3!K45="","",Pสรุปปลายปี3!K45)</f>
        <v/>
      </c>
      <c r="H40" s="237" t="str">
        <f>IF(Pสรุปปลายปี3!O45="","",Pสรุปปลายปี3!O45)</f>
        <v/>
      </c>
      <c r="I40" s="237" t="str">
        <f>IF(Pสรุปปลายปี3!S45="","",Pสรุปปลายปี3!S45)</f>
        <v/>
      </c>
      <c r="J40" s="237" t="str">
        <f>IF(Pสรุปปลายปี3!W45="","",Pสรุปปลายปี3!W45)</f>
        <v/>
      </c>
      <c r="K40" s="237" t="str">
        <f>IF(Pสรุปปลายปี3!AA45="","",Pสรุปปลายปี3!AA45)</f>
        <v/>
      </c>
      <c r="L40" s="237" t="str">
        <f>IF(Pสรุปปลายปี3!AE45="","",Pสรุปปลายปี3!AE45)</f>
        <v/>
      </c>
      <c r="M40" s="237" t="str">
        <f>IF(Pสรุปปลายปี3!AI45="","",Pสรุปปลายปี3!AI45)</f>
        <v/>
      </c>
      <c r="N40" s="237" t="str">
        <f>IF(Pสรุปปลายปี3!AM45="","",Pสรุปปลายปี3!AM45)</f>
        <v/>
      </c>
      <c r="O40" s="237" t="str">
        <f>IF(Pสรุปปลายปี3!AQ45="","",Pสรุปปลายปี3!AQ45)</f>
        <v/>
      </c>
      <c r="P40" s="237" t="str">
        <f>IF(Pสรุปปลายปี3!AU45="","",Pสรุปปลายปี3!AU45)</f>
        <v/>
      </c>
      <c r="Q40" s="237" t="str">
        <f>IF(Pสรุปปลายปี3!AY45="","",Pสรุปปลายปี3!AY45)</f>
        <v/>
      </c>
      <c r="R40" s="237" t="str">
        <f>IF(Pสรุปปลายปี3!BC45="","",Pสรุปปลายปี3!BC45)</f>
        <v/>
      </c>
      <c r="S40" s="237" t="str">
        <f>IF(Pสรุปปลายปี3!BG45="","",Pสรุปปลายปี3!BG45)</f>
        <v/>
      </c>
      <c r="T40" s="237"/>
      <c r="U40" s="480" t="str">
        <f t="shared" ref="U40" si="1">IF(F40="","",AVERAGE(F40:T40))</f>
        <v/>
      </c>
      <c r="V40" s="25"/>
      <c r="W40" s="412"/>
    </row>
    <row r="41" spans="2:23" ht="33.75" customHeight="1">
      <c r="B41" s="412"/>
      <c r="C41" s="25"/>
      <c r="D41" s="775" t="s">
        <v>195</v>
      </c>
      <c r="E41" s="776"/>
      <c r="F41" s="525">
        <f>IF(F5="","",AVERAGE(F6:F40))</f>
        <v>71.666666666666671</v>
      </c>
      <c r="G41" s="525">
        <f t="shared" ref="G41:T41" si="2">IF(G5="","",AVERAGE(G6:G40))</f>
        <v>61.666666666666664</v>
      </c>
      <c r="H41" s="525">
        <f t="shared" si="2"/>
        <v>68</v>
      </c>
      <c r="I41" s="525">
        <f t="shared" si="2"/>
        <v>63.666666666666664</v>
      </c>
      <c r="J41" s="525">
        <f t="shared" si="2"/>
        <v>71.666666666666671</v>
      </c>
      <c r="K41" s="525">
        <f t="shared" si="2"/>
        <v>66.666666666666671</v>
      </c>
      <c r="L41" s="525">
        <f t="shared" si="2"/>
        <v>74.666666666666671</v>
      </c>
      <c r="M41" s="525">
        <f t="shared" si="2"/>
        <v>66.333333333333329</v>
      </c>
      <c r="N41" s="525">
        <f t="shared" si="2"/>
        <v>68.333333333333329</v>
      </c>
      <c r="O41" s="525">
        <f t="shared" si="2"/>
        <v>66.333333333333329</v>
      </c>
      <c r="P41" s="525">
        <f t="shared" si="2"/>
        <v>72.333333333333329</v>
      </c>
      <c r="Q41" s="525">
        <f t="shared" si="2"/>
        <v>74</v>
      </c>
      <c r="R41" s="525">
        <f t="shared" si="2"/>
        <v>62</v>
      </c>
      <c r="S41" s="525">
        <f t="shared" si="2"/>
        <v>74</v>
      </c>
      <c r="T41" s="525" t="str">
        <f t="shared" si="2"/>
        <v/>
      </c>
      <c r="U41" s="526">
        <f>IF(F41="","",AVERAGE(U6:U40))</f>
        <v>68.666666666666671</v>
      </c>
      <c r="V41" s="25"/>
      <c r="W41" s="412"/>
    </row>
    <row r="42" spans="2:23" ht="15.75" customHeight="1">
      <c r="B42" s="412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37"/>
      <c r="V42" s="25"/>
      <c r="W42" s="412"/>
    </row>
    <row r="43" spans="2:23">
      <c r="B43" s="412"/>
      <c r="C43" s="412"/>
      <c r="D43" s="412"/>
      <c r="E43" s="412"/>
      <c r="F43" s="412"/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63"/>
      <c r="V43" s="412"/>
      <c r="W43" s="412"/>
    </row>
  </sheetData>
  <sheetProtection algorithmName="SHA-512" hashValue="vf+rHSF0TBh8oPRFhYfb+o7LEltfzG95B7NJlLuKQblJ4Bo/fyDbVvU2xwkFqqzVHS/ukjJ48yn8yzVs3vLgMg==" saltValue="XBuDcvLRevN4o84mNMB2fw==" spinCount="100000" sheet="1" objects="1" scenarios="1"/>
  <mergeCells count="2">
    <mergeCell ref="D3:U3"/>
    <mergeCell ref="D41:E41"/>
  </mergeCells>
  <pageMargins left="0.39370078740157483" right="0.11811023622047245" top="0.35433070866141736" bottom="0.15748031496062992" header="0.19685039370078741" footer="0.19685039370078741"/>
  <pageSetup paperSize="9" orientation="portrait" blackAndWhite="1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9" tint="-0.249977111117893"/>
  </sheetPr>
  <dimension ref="B1:AO43"/>
  <sheetViews>
    <sheetView showGridLines="0" showRowColHeaders="0" zoomScaleNormal="100" workbookViewId="0">
      <selection activeCell="D3" sqref="D3:U3"/>
    </sheetView>
  </sheetViews>
  <sheetFormatPr defaultRowHeight="17.25"/>
  <cols>
    <col min="1" max="1" width="23.75" style="65" customWidth="1"/>
    <col min="2" max="3" width="4.375" style="65" customWidth="1"/>
    <col min="4" max="4" width="4" style="65" customWidth="1"/>
    <col min="5" max="5" width="18.75" style="65" customWidth="1"/>
    <col min="6" max="19" width="4.125" style="65" customWidth="1"/>
    <col min="20" max="20" width="4.25" style="67" customWidth="1"/>
    <col min="21" max="21" width="5.875" style="65" customWidth="1"/>
    <col min="22" max="23" width="4.375" style="65" customWidth="1"/>
    <col min="24" max="24" width="9" style="65" customWidth="1"/>
    <col min="25" max="26" width="5.125" style="67" hidden="1" customWidth="1"/>
    <col min="27" max="27" width="5" style="67" hidden="1" customWidth="1"/>
    <col min="28" max="33" width="3.75" style="67" hidden="1" customWidth="1"/>
    <col min="34" max="34" width="4.875" style="67" hidden="1" customWidth="1"/>
    <col min="35" max="39" width="3.75" style="67" hidden="1" customWidth="1"/>
    <col min="40" max="40" width="5" style="65" hidden="1" customWidth="1"/>
    <col min="41" max="41" width="2.375" style="65" hidden="1" customWidth="1"/>
    <col min="42" max="42" width="4.375" style="65" customWidth="1"/>
    <col min="43" max="16384" width="9" style="65"/>
  </cols>
  <sheetData>
    <row r="1" spans="2:41" ht="20.100000000000001" customHeight="1"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63"/>
      <c r="U1" s="412"/>
      <c r="V1" s="412"/>
      <c r="W1" s="412"/>
    </row>
    <row r="2" spans="2:41" s="68" customFormat="1" ht="20.100000000000001" customHeight="1">
      <c r="B2" s="464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464"/>
    </row>
    <row r="3" spans="2:41" s="66" customFormat="1" ht="18.75">
      <c r="B3" s="407"/>
      <c r="C3" s="36"/>
      <c r="D3" s="777" t="str">
        <f>"สรุปผลการเรียนปลายปี       ชั้น"&amp;ข้อมูลพื้นฐาน!T6 &amp;"      "&amp;  " ปีการศึกษา  "    &amp;ข้อมูลพื้นฐาน!T5</f>
        <v>สรุปผลการเรียนปลายปี       ชั้นประถมศึกษาปีที่  2       ปีการศึกษา  2566</v>
      </c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428"/>
      <c r="W3" s="465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</row>
    <row r="4" spans="2:41" ht="6.75" customHeight="1">
      <c r="B4" s="412"/>
      <c r="C4" s="25"/>
      <c r="D4" s="25"/>
      <c r="E4" s="25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5"/>
      <c r="Q4" s="135"/>
      <c r="R4" s="135"/>
      <c r="S4" s="135"/>
      <c r="T4" s="136"/>
      <c r="U4" s="25"/>
      <c r="V4" s="25"/>
      <c r="W4" s="412"/>
    </row>
    <row r="5" spans="2:41" ht="119.25" customHeight="1">
      <c r="B5" s="412"/>
      <c r="C5" s="25"/>
      <c r="D5" s="527" t="s">
        <v>32</v>
      </c>
      <c r="E5" s="431" t="s">
        <v>34</v>
      </c>
      <c r="F5" s="467" t="str">
        <f>IF(กำหนดรายวิชา!F7="","",กำหนดรายวิชา!F7)</f>
        <v>ภาษาไทย</v>
      </c>
      <c r="G5" s="467" t="str">
        <f>IF(กำหนดรายวิชา!F8="","",กำหนดรายวิชา!F8)</f>
        <v>คณิตศาสตร์</v>
      </c>
      <c r="H5" s="468" t="str">
        <f>IF(กำหนดรายวิชา!F9="","",กำหนดรายวิชา!F9)</f>
        <v>วิทยาศาสตร์และเทคโนโลยี</v>
      </c>
      <c r="I5" s="469" t="str">
        <f>IF(กำหนดรายวิชา!F10="","",กำหนดรายวิชา!F10)</f>
        <v>สังคมศึกษา ศาสนาและวัฒนธรรม</v>
      </c>
      <c r="J5" s="467" t="str">
        <f>IF(กำหนดรายวิชา!F11="","",กำหนดรายวิชา!F11)</f>
        <v>ประวัติศาสตร์</v>
      </c>
      <c r="K5" s="467" t="str">
        <f>IF(กำหนดรายวิชา!F12="","",กำหนดรายวิชา!F12)</f>
        <v>สุขศึกษาและพลศึกษา</v>
      </c>
      <c r="L5" s="467" t="str">
        <f>IF(กำหนดรายวิชา!F13="","",กำหนดรายวิชา!F13)</f>
        <v>ศิลปะ</v>
      </c>
      <c r="M5" s="467" t="str">
        <f>IF(กำหนดรายวิชา!F14="","",กำหนดรายวิชา!F14)</f>
        <v>การงานอาชีพ</v>
      </c>
      <c r="N5" s="467" t="str">
        <f>IF(กำหนดรายวิชา!F15="","",กำหนดรายวิชา!F15)</f>
        <v>ภาษาอังกฤษพื้นฐาน</v>
      </c>
      <c r="O5" s="468" t="str">
        <f>IF(กำหนดรายวิชา!F16="","",กำหนดรายวิชา!F16)</f>
        <v>คอมพิวเตอร์ในชีวิตประจำวัน</v>
      </c>
      <c r="P5" s="468" t="str">
        <f>IF(กำหนดรายวิชา!F17="","",กำหนดรายวิชา!F17)</f>
        <v>ภาษาอังกฤษเพื่อการสื่อสาร</v>
      </c>
      <c r="Q5" s="467">
        <f>IF(กำหนดรายวิชา!F18="","",กำหนดรายวิชา!F18)</f>
        <v>11</v>
      </c>
      <c r="R5" s="467">
        <f>IF(กำหนดรายวิชา!F19="","",กำหนดรายวิชา!F19)</f>
        <v>22</v>
      </c>
      <c r="S5" s="467">
        <f>IF(กำหนดรายวิชา!F20="","",กำหนดรายวิชา!F20)</f>
        <v>33333</v>
      </c>
      <c r="T5" s="470" t="s">
        <v>211</v>
      </c>
      <c r="U5" s="470" t="s">
        <v>90</v>
      </c>
      <c r="V5" s="138"/>
      <c r="W5" s="466"/>
      <c r="Y5" s="67">
        <f>กำหนดรายวิชา!$J7</f>
        <v>5</v>
      </c>
      <c r="Z5" s="67">
        <f>กำหนดรายวิชา!$J8</f>
        <v>5</v>
      </c>
      <c r="AA5" s="67">
        <f>กำหนดรายวิชา!$J9</f>
        <v>3</v>
      </c>
      <c r="AB5" s="67">
        <f>กำหนดรายวิชา!$J10</f>
        <v>1</v>
      </c>
      <c r="AC5" s="67">
        <f>กำหนดรายวิชา!$J11</f>
        <v>1</v>
      </c>
      <c r="AD5" s="67">
        <f>กำหนดรายวิชา!$J12</f>
        <v>1</v>
      </c>
      <c r="AE5" s="67">
        <f>กำหนดรายวิชา!$J13</f>
        <v>1</v>
      </c>
      <c r="AF5" s="67">
        <f>กำหนดรายวิชา!$J14</f>
        <v>1</v>
      </c>
      <c r="AG5" s="67">
        <f>กำหนดรายวิชา!$J15</f>
        <v>3</v>
      </c>
      <c r="AH5" s="67">
        <f>กำหนดรายวิชา!$J16</f>
        <v>1</v>
      </c>
      <c r="AI5" s="67">
        <f>กำหนดรายวิชา!$J17</f>
        <v>2</v>
      </c>
      <c r="AJ5" s="67">
        <f>กำหนดรายวิชา!$J18</f>
        <v>2</v>
      </c>
      <c r="AK5" s="67">
        <f>กำหนดรายวิชา!$J19</f>
        <v>2</v>
      </c>
      <c r="AL5" s="67">
        <f>กำหนดรายวิชา!$J20</f>
        <v>2</v>
      </c>
      <c r="AN5" s="65">
        <f>SUM(Y5:AL5)</f>
        <v>30</v>
      </c>
    </row>
    <row r="6" spans="2:41">
      <c r="B6" s="412"/>
      <c r="C6" s="25"/>
      <c r="D6" s="471" t="str">
        <f>IF(ข้อมูลนร.2!D7="","",ข้อมูลนร.2!D7)</f>
        <v>1</v>
      </c>
      <c r="E6" s="52" t="str">
        <f>IF(ข้อมูลนร.2!G7="","",ข้อมูลนร.2!G7)</f>
        <v>เด็กชายภูผา  ดอทคอม</v>
      </c>
      <c r="F6" s="137">
        <f>IF(Pสรุปปลายปี3!H11="","",Pสรุปปลายปี3!H11)</f>
        <v>3</v>
      </c>
      <c r="G6" s="137">
        <f>IF(Pสรุปปลายปี3!L11="","",Pสรุปปลายปี3!L11)</f>
        <v>3</v>
      </c>
      <c r="H6" s="137">
        <f>IF(Pสรุปปลายปี3!P11="","",Pสรุปปลายปี3!P11)</f>
        <v>2</v>
      </c>
      <c r="I6" s="137">
        <f>IF(Pสรุปปลายปี3!T11="","",Pสรุปปลายปี3!T11)</f>
        <v>3</v>
      </c>
      <c r="J6" s="137">
        <f>IF(Pสรุปปลายปี3!X11="","",Pสรุปปลายปี3!X11)</f>
        <v>2.5</v>
      </c>
      <c r="K6" s="137">
        <f>IF(Pสรุปปลายปี3!AB11="","",Pสรุปปลายปี3!AB11)</f>
        <v>4</v>
      </c>
      <c r="L6" s="137">
        <f>IF(Pสรุปปลายปี3!AF11="","",Pสรุปปลายปี3!AF11)</f>
        <v>3</v>
      </c>
      <c r="M6" s="137">
        <f>IF(Pสรุปปลายปี3!AJ11="","",Pสรุปปลายปี3!AJ11)</f>
        <v>4</v>
      </c>
      <c r="N6" s="137">
        <f>IF(Pสรุปปลายปี3!AN11="","",Pสรุปปลายปี3!AN11)</f>
        <v>2</v>
      </c>
      <c r="O6" s="137">
        <f>IF(Pสรุปปลายปี3!AR11="","",Pสรุปปลายปี3!AR11)</f>
        <v>4</v>
      </c>
      <c r="P6" s="137">
        <f>IF(Pสรุปปลายปี3!AV11="","",Pสรุปปลายปี3!AV11)</f>
        <v>3</v>
      </c>
      <c r="Q6" s="137">
        <f>IF(Pสรุปปลายปี3!AZ11="","",Pสรุปปลายปี3!AZ11)</f>
        <v>3</v>
      </c>
      <c r="R6" s="137">
        <f>IF(Pสรุปปลายปี3!BD11="","",Pสรุปปลายปี3!BD11)</f>
        <v>2.5</v>
      </c>
      <c r="S6" s="137">
        <f>IF(Pสรุปปลายปี3!BH11="","",Pสรุปปลายปี3!BH11)</f>
        <v>3</v>
      </c>
      <c r="T6" s="472">
        <f>IF(F6="","",SUM(Y6:AL6)/$AN$5)</f>
        <v>2.85</v>
      </c>
      <c r="U6" s="473" t="str">
        <f>IF(T6="","",IF(T6&gt;=0.95,"ผ่าน","ไม่ผ่าน"))</f>
        <v>ผ่าน</v>
      </c>
      <c r="V6" s="474"/>
      <c r="W6" s="475"/>
      <c r="Y6" s="132">
        <f>IF(F6="","",F6*$Y$5)</f>
        <v>15</v>
      </c>
      <c r="Z6" s="132">
        <f>IF(G6="","",G6*$Z$5)</f>
        <v>15</v>
      </c>
      <c r="AA6" s="132">
        <f>IF(H6="","",H6*$AA$5)</f>
        <v>6</v>
      </c>
      <c r="AB6" s="132">
        <f>IF(I6="","",I6*$AB$5)</f>
        <v>3</v>
      </c>
      <c r="AC6" s="132">
        <f>IF(K6="","",J6*$AC$5)</f>
        <v>2.5</v>
      </c>
      <c r="AD6" s="132">
        <f>IF(K6="","",K6*$AD$5)</f>
        <v>4</v>
      </c>
      <c r="AE6" s="132">
        <f>IF(L6="","",L6*$AE$5)</f>
        <v>3</v>
      </c>
      <c r="AF6" s="132">
        <f>IF(M6="","",M6*$AF$5)</f>
        <v>4</v>
      </c>
      <c r="AG6" s="132">
        <f>IF(N6="","",N6*$AG$5)</f>
        <v>6</v>
      </c>
      <c r="AH6" s="132">
        <f>IF(O6="","",O6*$AH$5)</f>
        <v>4</v>
      </c>
      <c r="AI6" s="132">
        <f>IF(P6="","",P6*$AI$5)</f>
        <v>6</v>
      </c>
      <c r="AJ6" s="132">
        <f>IF(Q6="","",Q6*$AJ$5)</f>
        <v>6</v>
      </c>
      <c r="AK6" s="132">
        <f>IF(R6="","",R6*$AK$5)</f>
        <v>5</v>
      </c>
      <c r="AL6" s="132">
        <f>IF(S6="","",S6*$AL$5)</f>
        <v>6</v>
      </c>
      <c r="AM6" s="132"/>
      <c r="AN6" s="133">
        <f>SUM(Y6:AM6)/$AN$5</f>
        <v>2.85</v>
      </c>
    </row>
    <row r="7" spans="2:41">
      <c r="B7" s="412"/>
      <c r="C7" s="25"/>
      <c r="D7" s="471" t="str">
        <f>IF(ข้อมูลนร.2!D8="","",ข้อมูลนร.2!D8)</f>
        <v>2</v>
      </c>
      <c r="E7" s="52" t="str">
        <f>IF(ข้อมูลนร.2!G8="","",ข้อมูลนร.2!G8)</f>
        <v>เด็กชายดำ  ดอทคอม</v>
      </c>
      <c r="F7" s="137">
        <f>IF(Pสรุปปลายปี3!H12="","",Pสรุปปลายปี3!H12)</f>
        <v>2.5</v>
      </c>
      <c r="G7" s="137">
        <f>IF(Pสรุปปลายปี3!L12="","",Pสรุปปลายปี3!L12)</f>
        <v>1.5</v>
      </c>
      <c r="H7" s="137">
        <f>IF(Pสรุปปลายปี3!P12="","",Pสรุปปลายปี3!P12)</f>
        <v>2.5</v>
      </c>
      <c r="I7" s="137">
        <f>IF(Pสรุปปลายปี3!T12="","",Pสรุปปลายปี3!T12)</f>
        <v>2</v>
      </c>
      <c r="J7" s="137">
        <f>IF(Pสรุปปลายปี3!X12="","",Pสรุปปลายปี3!X12)</f>
        <v>3</v>
      </c>
      <c r="K7" s="137">
        <f>IF(Pสรุปปลายปี3!AB12="","",Pสรุปปลายปี3!AB12)</f>
        <v>2</v>
      </c>
      <c r="L7" s="137">
        <f>IF(Pสรุปปลายปี3!AF12="","",Pสรุปปลายปี3!AF12)</f>
        <v>3.5</v>
      </c>
      <c r="M7" s="137">
        <f>IF(Pสรุปปลายปี3!AJ12="","",Pสรุปปลายปี3!AJ12)</f>
        <v>2</v>
      </c>
      <c r="N7" s="137">
        <f>IF(Pสรุปปลายปี3!AN12="","",Pสรุปปลายปี3!AN12)</f>
        <v>2.5</v>
      </c>
      <c r="O7" s="137">
        <f>IF(Pสรุปปลายปี3!AR12="","",Pสรุปปลายปี3!AR12)</f>
        <v>2</v>
      </c>
      <c r="P7" s="137">
        <f>IF(Pสรุปปลายปี3!AV12="","",Pสรุปปลายปี3!AV12)</f>
        <v>3</v>
      </c>
      <c r="Q7" s="137">
        <f>IF(Pสรุปปลายปี3!AZ12="","",Pสรุปปลายปี3!AZ12)</f>
        <v>3.5</v>
      </c>
      <c r="R7" s="137">
        <f>IF(Pสรุปปลายปี3!BD12="","",Pสรุปปลายปี3!BD12)</f>
        <v>2</v>
      </c>
      <c r="S7" s="137">
        <f>IF(Pสรุปปลายปี3!BH12="","",Pสรุปปลายปี3!BH12)</f>
        <v>3.5</v>
      </c>
      <c r="T7" s="472">
        <f t="shared" ref="T7:T39" si="0">IF(F7="","",SUM(Y7:AL7)/$AN$5)</f>
        <v>2.4500000000000002</v>
      </c>
      <c r="U7" s="473" t="str">
        <f t="shared" ref="U7:U40" si="1">IF(T7="","",IF(T7&gt;=0.95,"ผ่าน","ไม่ผ่าน"))</f>
        <v>ผ่าน</v>
      </c>
      <c r="V7" s="476"/>
      <c r="W7" s="477"/>
      <c r="Y7" s="132">
        <f t="shared" ref="Y7:Y36" si="2">IF(F7="","",F7*$Y$5)</f>
        <v>12.5</v>
      </c>
      <c r="Z7" s="132">
        <f t="shared" ref="Z7:Z36" si="3">IF(G7="","",G7*$Z$5)</f>
        <v>7.5</v>
      </c>
      <c r="AA7" s="132">
        <f t="shared" ref="AA7:AA36" si="4">IF(H7="","",H7*$AA$5)</f>
        <v>7.5</v>
      </c>
      <c r="AB7" s="132">
        <f t="shared" ref="AB7:AB36" si="5">IF(I7="","",I7*$AB$5)</f>
        <v>2</v>
      </c>
      <c r="AC7" s="132">
        <f t="shared" ref="AC7:AC36" si="6">IF(K7="","",J7*$AC$5)</f>
        <v>3</v>
      </c>
      <c r="AD7" s="132">
        <f t="shared" ref="AD7:AD36" si="7">IF(K7="","",K7*$AD$5)</f>
        <v>2</v>
      </c>
      <c r="AE7" s="132">
        <f t="shared" ref="AE7:AE36" si="8">IF(L7="","",L7*$AE$5)</f>
        <v>3.5</v>
      </c>
      <c r="AF7" s="132">
        <f t="shared" ref="AF7:AF36" si="9">IF(M7="","",M7*$AF$5)</f>
        <v>2</v>
      </c>
      <c r="AG7" s="132">
        <f t="shared" ref="AG7:AG36" si="10">IF(N7="","",N7*$AG$5)</f>
        <v>7.5</v>
      </c>
      <c r="AH7" s="132">
        <f t="shared" ref="AH7:AH36" si="11">IF(O7="","",O7*$AH$5)</f>
        <v>2</v>
      </c>
      <c r="AI7" s="132">
        <f t="shared" ref="AI7:AI36" si="12">IF(P7="","",P7*$AI$5)</f>
        <v>6</v>
      </c>
      <c r="AJ7" s="132">
        <f t="shared" ref="AJ7:AJ36" si="13">IF(Q7="","",Q7*$AJ$5)</f>
        <v>7</v>
      </c>
      <c r="AK7" s="132">
        <f t="shared" ref="AK7:AK36" si="14">IF(R7="","",R7*$AK$5)</f>
        <v>4</v>
      </c>
      <c r="AL7" s="132">
        <f t="shared" ref="AL7:AL36" si="15">IF(S7="","",S7*$AL$5)</f>
        <v>7</v>
      </c>
      <c r="AM7" s="132"/>
      <c r="AN7" s="133">
        <f>SUM(Y7:AM7)/$AN$5</f>
        <v>2.4500000000000002</v>
      </c>
    </row>
    <row r="8" spans="2:41">
      <c r="B8" s="412"/>
      <c r="C8" s="25"/>
      <c r="D8" s="471" t="str">
        <f>IF(ข้อมูลนร.2!D9="","",ข้อมูลนร.2!D9)</f>
        <v>3</v>
      </c>
      <c r="E8" s="52" t="str">
        <f>IF(ข้อมูลนร.2!G9="","",ข้อมูลนร.2!G9)</f>
        <v>เด็กหญิงแดง  ดอทคอม</v>
      </c>
      <c r="F8" s="137">
        <f>IF(Pสรุปปลายปี3!H13="","",Pสรุปปลายปี3!H13)</f>
        <v>3</v>
      </c>
      <c r="G8" s="137">
        <f>IF(Pสรุปปลายปี3!L13="","",Pสรุปปลายปี3!L13)</f>
        <v>1</v>
      </c>
      <c r="H8" s="137">
        <f>IF(Pสรุปปลายปี3!P13="","",Pสรุปปลายปี3!P13)</f>
        <v>3</v>
      </c>
      <c r="I8" s="137">
        <f>IF(Pสรุปปลายปี3!T13="","",Pสรุปปลายปี3!T13)</f>
        <v>1.5</v>
      </c>
      <c r="J8" s="137">
        <f>IF(Pสรุปปลายปี3!X13="","",Pสรุปปลายปี3!X13)</f>
        <v>3.5</v>
      </c>
      <c r="K8" s="137">
        <f>IF(Pสรุปปลายปี3!AB13="","",Pสรุปปลายปี3!AB13)</f>
        <v>1.5</v>
      </c>
      <c r="L8" s="137">
        <f>IF(Pสรุปปลายปี3!AF13="","",Pสรุปปลายปี3!AF13)</f>
        <v>3.5</v>
      </c>
      <c r="M8" s="137">
        <f>IF(Pสรุปปลายปี3!AJ13="","",Pสรุปปลายปี3!AJ13)</f>
        <v>1.5</v>
      </c>
      <c r="N8" s="137">
        <f>IF(Pสรุปปลายปี3!AN13="","",Pสรุปปลายปี3!AN13)</f>
        <v>3</v>
      </c>
      <c r="O8" s="137">
        <f>IF(Pสรุปปลายปี3!AR13="","",Pสรุปปลายปี3!AR13)</f>
        <v>1.5</v>
      </c>
      <c r="P8" s="137">
        <f>IF(Pสรุปปลายปี3!AV13="","",Pสรุปปลายปี3!AV13)</f>
        <v>3</v>
      </c>
      <c r="Q8" s="137">
        <f>IF(Pสรุปปลายปี3!AZ13="","",Pสรุปปลายปี3!AZ13)</f>
        <v>3</v>
      </c>
      <c r="R8" s="137">
        <f>IF(Pสรุปปลายปี3!BD13="","",Pสรุปปลายปี3!BD13)</f>
        <v>1.5</v>
      </c>
      <c r="S8" s="137">
        <f>IF(Pสรุปปลายปี3!BH13="","",Pสรุปปลายปี3!BH13)</f>
        <v>3</v>
      </c>
      <c r="T8" s="472">
        <f t="shared" si="0"/>
        <v>2.4</v>
      </c>
      <c r="U8" s="473" t="str">
        <f t="shared" si="1"/>
        <v>ผ่าน</v>
      </c>
      <c r="V8" s="476"/>
      <c r="W8" s="477"/>
      <c r="Y8" s="132">
        <f t="shared" si="2"/>
        <v>15</v>
      </c>
      <c r="Z8" s="132">
        <f t="shared" si="3"/>
        <v>5</v>
      </c>
      <c r="AA8" s="132">
        <f t="shared" si="4"/>
        <v>9</v>
      </c>
      <c r="AB8" s="132">
        <f t="shared" si="5"/>
        <v>1.5</v>
      </c>
      <c r="AC8" s="132">
        <f t="shared" si="6"/>
        <v>3.5</v>
      </c>
      <c r="AD8" s="132">
        <f t="shared" si="7"/>
        <v>1.5</v>
      </c>
      <c r="AE8" s="132">
        <f t="shared" si="8"/>
        <v>3.5</v>
      </c>
      <c r="AF8" s="132">
        <f t="shared" si="9"/>
        <v>1.5</v>
      </c>
      <c r="AG8" s="132">
        <f t="shared" si="10"/>
        <v>9</v>
      </c>
      <c r="AH8" s="132">
        <f t="shared" si="11"/>
        <v>1.5</v>
      </c>
      <c r="AI8" s="132">
        <f t="shared" si="12"/>
        <v>6</v>
      </c>
      <c r="AJ8" s="132">
        <f t="shared" si="13"/>
        <v>6</v>
      </c>
      <c r="AK8" s="132">
        <f t="shared" si="14"/>
        <v>3</v>
      </c>
      <c r="AL8" s="132">
        <f t="shared" si="15"/>
        <v>6</v>
      </c>
      <c r="AM8" s="132"/>
      <c r="AN8" s="133">
        <f t="shared" ref="AN8:AN39" si="16">SUM(Y8:AM8)/$AN$5</f>
        <v>2.4</v>
      </c>
      <c r="AO8" s="68"/>
    </row>
    <row r="9" spans="2:41">
      <c r="B9" s="412"/>
      <c r="C9" s="25"/>
      <c r="D9" s="471" t="str">
        <f>IF(ข้อมูลนร.2!D10="","",ข้อมูลนร.2!D10)</f>
        <v>4</v>
      </c>
      <c r="E9" s="52" t="str">
        <f>IF(ข้อมูลนร.2!G10="","",ข้อมูลนร.2!G10)</f>
        <v>เด็กหญิงแดง  ดอทคอม</v>
      </c>
      <c r="F9" s="137" t="str">
        <f>IF(Pสรุปปลายปี3!H14="","",Pสรุปปลายปี3!H14)</f>
        <v/>
      </c>
      <c r="G9" s="137" t="str">
        <f>IF(Pสรุปปลายปี3!L14="","",Pสรุปปลายปี3!L14)</f>
        <v/>
      </c>
      <c r="H9" s="137" t="str">
        <f>IF(Pสรุปปลายปี3!P14="","",Pสรุปปลายปี3!P14)</f>
        <v/>
      </c>
      <c r="I9" s="137" t="str">
        <f>IF(Pสรุปปลายปี3!T14="","",Pสรุปปลายปี3!T14)</f>
        <v/>
      </c>
      <c r="J9" s="137" t="str">
        <f>IF(Pสรุปปลายปี3!X14="","",Pสรุปปลายปี3!X14)</f>
        <v/>
      </c>
      <c r="K9" s="137" t="str">
        <f>IF(Pสรุปปลายปี3!AB14="","",Pสรุปปลายปี3!AB14)</f>
        <v/>
      </c>
      <c r="L9" s="137" t="str">
        <f>IF(Pสรุปปลายปี3!AF14="","",Pสรุปปลายปี3!AF14)</f>
        <v/>
      </c>
      <c r="M9" s="137" t="str">
        <f>IF(Pสรุปปลายปี3!AJ14="","",Pสรุปปลายปี3!AJ14)</f>
        <v/>
      </c>
      <c r="N9" s="137" t="str">
        <f>IF(Pสรุปปลายปี3!AN14="","",Pสรุปปลายปี3!AN14)</f>
        <v/>
      </c>
      <c r="O9" s="137" t="str">
        <f>IF(Pสรุปปลายปี3!AR14="","",Pสรุปปลายปี3!AR14)</f>
        <v/>
      </c>
      <c r="P9" s="137" t="str">
        <f>IF(Pสรุปปลายปี3!AV14="","",Pสรุปปลายปี3!AV14)</f>
        <v/>
      </c>
      <c r="Q9" s="137" t="str">
        <f>IF(Pสรุปปลายปี3!AZ14="","",Pสรุปปลายปี3!AZ14)</f>
        <v/>
      </c>
      <c r="R9" s="137" t="str">
        <f>IF(Pสรุปปลายปี3!BD14="","",Pสรุปปลายปี3!BD14)</f>
        <v/>
      </c>
      <c r="S9" s="137" t="str">
        <f>IF(Pสรุปปลายปี3!BH14="","",Pสรุปปลายปี3!BH14)</f>
        <v/>
      </c>
      <c r="T9" s="472" t="str">
        <f t="shared" si="0"/>
        <v/>
      </c>
      <c r="U9" s="473" t="str">
        <f t="shared" si="1"/>
        <v/>
      </c>
      <c r="V9" s="476"/>
      <c r="W9" s="477"/>
      <c r="Y9" s="132" t="str">
        <f t="shared" si="2"/>
        <v/>
      </c>
      <c r="Z9" s="132" t="str">
        <f t="shared" si="3"/>
        <v/>
      </c>
      <c r="AA9" s="132" t="str">
        <f t="shared" si="4"/>
        <v/>
      </c>
      <c r="AB9" s="132" t="str">
        <f t="shared" si="5"/>
        <v/>
      </c>
      <c r="AC9" s="132" t="str">
        <f t="shared" si="6"/>
        <v/>
      </c>
      <c r="AD9" s="132" t="str">
        <f t="shared" si="7"/>
        <v/>
      </c>
      <c r="AE9" s="132" t="str">
        <f t="shared" si="8"/>
        <v/>
      </c>
      <c r="AF9" s="132" t="str">
        <f t="shared" si="9"/>
        <v/>
      </c>
      <c r="AG9" s="132" t="str">
        <f t="shared" si="10"/>
        <v/>
      </c>
      <c r="AH9" s="132" t="str">
        <f t="shared" si="11"/>
        <v/>
      </c>
      <c r="AI9" s="132" t="str">
        <f t="shared" si="12"/>
        <v/>
      </c>
      <c r="AJ9" s="132" t="str">
        <f t="shared" si="13"/>
        <v/>
      </c>
      <c r="AK9" s="132" t="str">
        <f t="shared" si="14"/>
        <v/>
      </c>
      <c r="AL9" s="132" t="str">
        <f t="shared" si="15"/>
        <v/>
      </c>
      <c r="AM9" s="132"/>
      <c r="AN9" s="133">
        <f t="shared" si="16"/>
        <v>0</v>
      </c>
    </row>
    <row r="10" spans="2:41">
      <c r="B10" s="412"/>
      <c r="C10" s="25"/>
      <c r="D10" s="471" t="str">
        <f>IF(ข้อมูลนร.2!D11="","",ข้อมูลนร.2!D11)</f>
        <v/>
      </c>
      <c r="E10" s="52" t="str">
        <f>IF(ข้อมูลนร.2!G11="","",ข้อมูลนร.2!G11)</f>
        <v/>
      </c>
      <c r="F10" s="137" t="str">
        <f>IF(Pสรุปปลายปี3!H15="","",Pสรุปปลายปี3!H15)</f>
        <v/>
      </c>
      <c r="G10" s="137" t="str">
        <f>IF(Pสรุปปลายปี3!L15="","",Pสรุปปลายปี3!L15)</f>
        <v/>
      </c>
      <c r="H10" s="137" t="str">
        <f>IF(Pสรุปปลายปี3!P15="","",Pสรุปปลายปี3!P15)</f>
        <v/>
      </c>
      <c r="I10" s="137" t="str">
        <f>IF(Pสรุปปลายปี3!T15="","",Pสรุปปลายปี3!T15)</f>
        <v/>
      </c>
      <c r="J10" s="137" t="str">
        <f>IF(Pสรุปปลายปี3!X15="","",Pสรุปปลายปี3!X15)</f>
        <v/>
      </c>
      <c r="K10" s="137" t="str">
        <f>IF(Pสรุปปลายปี3!AB15="","",Pสรุปปลายปี3!AB15)</f>
        <v/>
      </c>
      <c r="L10" s="137" t="str">
        <f>IF(Pสรุปปลายปี3!AF15="","",Pสรุปปลายปี3!AF15)</f>
        <v/>
      </c>
      <c r="M10" s="137" t="str">
        <f>IF(Pสรุปปลายปี3!AJ15="","",Pสรุปปลายปี3!AJ15)</f>
        <v/>
      </c>
      <c r="N10" s="137" t="str">
        <f>IF(Pสรุปปลายปี3!AN15="","",Pสรุปปลายปี3!AN15)</f>
        <v/>
      </c>
      <c r="O10" s="137" t="str">
        <f>IF(Pสรุปปลายปี3!AR15="","",Pสรุปปลายปี3!AR15)</f>
        <v/>
      </c>
      <c r="P10" s="137" t="str">
        <f>IF(Pสรุปปลายปี3!AV15="","",Pสรุปปลายปี3!AV15)</f>
        <v/>
      </c>
      <c r="Q10" s="137" t="str">
        <f>IF(Pสรุปปลายปี3!AZ15="","",Pสรุปปลายปี3!AZ15)</f>
        <v/>
      </c>
      <c r="R10" s="137" t="str">
        <f>IF(Pสรุปปลายปี3!BD15="","",Pสรุปปลายปี3!BD15)</f>
        <v/>
      </c>
      <c r="S10" s="137" t="str">
        <f>IF(Pสรุปปลายปี3!BH15="","",Pสรุปปลายปี3!BH15)</f>
        <v/>
      </c>
      <c r="T10" s="472" t="str">
        <f t="shared" si="0"/>
        <v/>
      </c>
      <c r="U10" s="473" t="str">
        <f t="shared" si="1"/>
        <v/>
      </c>
      <c r="V10" s="476"/>
      <c r="W10" s="477"/>
      <c r="Y10" s="132" t="str">
        <f t="shared" si="2"/>
        <v/>
      </c>
      <c r="Z10" s="132" t="str">
        <f t="shared" si="3"/>
        <v/>
      </c>
      <c r="AA10" s="132" t="str">
        <f t="shared" si="4"/>
        <v/>
      </c>
      <c r="AB10" s="132" t="str">
        <f t="shared" si="5"/>
        <v/>
      </c>
      <c r="AC10" s="132" t="str">
        <f t="shared" si="6"/>
        <v/>
      </c>
      <c r="AD10" s="132" t="str">
        <f t="shared" si="7"/>
        <v/>
      </c>
      <c r="AE10" s="132" t="str">
        <f t="shared" si="8"/>
        <v/>
      </c>
      <c r="AF10" s="132" t="str">
        <f t="shared" si="9"/>
        <v/>
      </c>
      <c r="AG10" s="132" t="str">
        <f t="shared" si="10"/>
        <v/>
      </c>
      <c r="AH10" s="132" t="str">
        <f t="shared" si="11"/>
        <v/>
      </c>
      <c r="AI10" s="132" t="str">
        <f t="shared" si="12"/>
        <v/>
      </c>
      <c r="AJ10" s="132" t="str">
        <f t="shared" si="13"/>
        <v/>
      </c>
      <c r="AK10" s="132" t="str">
        <f t="shared" si="14"/>
        <v/>
      </c>
      <c r="AL10" s="132" t="str">
        <f t="shared" si="15"/>
        <v/>
      </c>
      <c r="AM10" s="132"/>
      <c r="AN10" s="133">
        <f t="shared" si="16"/>
        <v>0</v>
      </c>
    </row>
    <row r="11" spans="2:41">
      <c r="B11" s="412"/>
      <c r="C11" s="25"/>
      <c r="D11" s="471" t="str">
        <f>IF(ข้อมูลนร.2!D12="","",ข้อมูลนร.2!D12)</f>
        <v/>
      </c>
      <c r="E11" s="52" t="str">
        <f>IF(ข้อมูลนร.2!G12="","",ข้อมูลนร.2!G12)</f>
        <v/>
      </c>
      <c r="F11" s="137" t="str">
        <f>IF(Pสรุปปลายปี3!H16="","",Pสรุปปลายปี3!H16)</f>
        <v/>
      </c>
      <c r="G11" s="137" t="str">
        <f>IF(Pสรุปปลายปี3!L16="","",Pสรุปปลายปี3!L16)</f>
        <v/>
      </c>
      <c r="H11" s="137" t="str">
        <f>IF(Pสรุปปลายปี3!P16="","",Pสรุปปลายปี3!P16)</f>
        <v/>
      </c>
      <c r="I11" s="137" t="str">
        <f>IF(Pสรุปปลายปี3!T16="","",Pสรุปปลายปี3!T16)</f>
        <v/>
      </c>
      <c r="J11" s="137" t="str">
        <f>IF(Pสรุปปลายปี3!X16="","",Pสรุปปลายปี3!X16)</f>
        <v/>
      </c>
      <c r="K11" s="137" t="str">
        <f>IF(Pสรุปปลายปี3!AB16="","",Pสรุปปลายปี3!AB16)</f>
        <v/>
      </c>
      <c r="L11" s="137" t="str">
        <f>IF(Pสรุปปลายปี3!AF16="","",Pสรุปปลายปี3!AF16)</f>
        <v/>
      </c>
      <c r="M11" s="137" t="str">
        <f>IF(Pสรุปปลายปี3!AJ16="","",Pสรุปปลายปี3!AJ16)</f>
        <v/>
      </c>
      <c r="N11" s="137" t="str">
        <f>IF(Pสรุปปลายปี3!AN16="","",Pสรุปปลายปี3!AN16)</f>
        <v/>
      </c>
      <c r="O11" s="137" t="str">
        <f>IF(Pสรุปปลายปี3!AR16="","",Pสรุปปลายปี3!AR16)</f>
        <v/>
      </c>
      <c r="P11" s="137" t="str">
        <f>IF(Pสรุปปลายปี3!AV16="","",Pสรุปปลายปี3!AV16)</f>
        <v/>
      </c>
      <c r="Q11" s="137" t="str">
        <f>IF(Pสรุปปลายปี3!AZ16="","",Pสรุปปลายปี3!AZ16)</f>
        <v/>
      </c>
      <c r="R11" s="137" t="str">
        <f>IF(Pสรุปปลายปี3!BD16="","",Pสรุปปลายปี3!BD16)</f>
        <v/>
      </c>
      <c r="S11" s="137" t="str">
        <f>IF(Pสรุปปลายปี3!BH16="","",Pสรุปปลายปี3!BH16)</f>
        <v/>
      </c>
      <c r="T11" s="472" t="str">
        <f t="shared" si="0"/>
        <v/>
      </c>
      <c r="U11" s="473" t="str">
        <f t="shared" si="1"/>
        <v/>
      </c>
      <c r="V11" s="476"/>
      <c r="W11" s="477"/>
      <c r="Y11" s="132" t="str">
        <f t="shared" si="2"/>
        <v/>
      </c>
      <c r="Z11" s="132" t="str">
        <f t="shared" si="3"/>
        <v/>
      </c>
      <c r="AA11" s="132" t="str">
        <f t="shared" si="4"/>
        <v/>
      </c>
      <c r="AB11" s="132" t="str">
        <f t="shared" si="5"/>
        <v/>
      </c>
      <c r="AC11" s="132" t="str">
        <f t="shared" si="6"/>
        <v/>
      </c>
      <c r="AD11" s="132" t="str">
        <f t="shared" si="7"/>
        <v/>
      </c>
      <c r="AE11" s="132" t="str">
        <f t="shared" si="8"/>
        <v/>
      </c>
      <c r="AF11" s="132" t="str">
        <f t="shared" si="9"/>
        <v/>
      </c>
      <c r="AG11" s="132" t="str">
        <f t="shared" si="10"/>
        <v/>
      </c>
      <c r="AH11" s="132" t="str">
        <f t="shared" si="11"/>
        <v/>
      </c>
      <c r="AI11" s="132" t="str">
        <f t="shared" si="12"/>
        <v/>
      </c>
      <c r="AJ11" s="132" t="str">
        <f t="shared" si="13"/>
        <v/>
      </c>
      <c r="AK11" s="132" t="str">
        <f t="shared" si="14"/>
        <v/>
      </c>
      <c r="AL11" s="132" t="str">
        <f t="shared" si="15"/>
        <v/>
      </c>
      <c r="AM11" s="132"/>
      <c r="AN11" s="133">
        <f t="shared" si="16"/>
        <v>0</v>
      </c>
    </row>
    <row r="12" spans="2:41">
      <c r="B12" s="412"/>
      <c r="C12" s="25"/>
      <c r="D12" s="471" t="str">
        <f>IF(ข้อมูลนร.2!D13="","",ข้อมูลนร.2!D13)</f>
        <v/>
      </c>
      <c r="E12" s="52" t="str">
        <f>IF(ข้อมูลนร.2!G13="","",ข้อมูลนร.2!G13)</f>
        <v/>
      </c>
      <c r="F12" s="137" t="str">
        <f>IF(Pสรุปปลายปี3!H17="","",Pสรุปปลายปี3!H17)</f>
        <v/>
      </c>
      <c r="G12" s="137" t="str">
        <f>IF(Pสรุปปลายปี3!L17="","",Pสรุปปลายปี3!L17)</f>
        <v/>
      </c>
      <c r="H12" s="137" t="str">
        <f>IF(Pสรุปปลายปี3!P17="","",Pสรุปปลายปี3!P17)</f>
        <v/>
      </c>
      <c r="I12" s="137" t="str">
        <f>IF(Pสรุปปลายปี3!T17="","",Pสรุปปลายปี3!T17)</f>
        <v/>
      </c>
      <c r="J12" s="137" t="str">
        <f>IF(Pสรุปปลายปี3!X17="","",Pสรุปปลายปี3!X17)</f>
        <v/>
      </c>
      <c r="K12" s="137" t="str">
        <f>IF(Pสรุปปลายปี3!AB17="","",Pสรุปปลายปี3!AB17)</f>
        <v/>
      </c>
      <c r="L12" s="137" t="str">
        <f>IF(Pสรุปปลายปี3!AF17="","",Pสรุปปลายปี3!AF17)</f>
        <v/>
      </c>
      <c r="M12" s="137" t="str">
        <f>IF(Pสรุปปลายปี3!AJ17="","",Pสรุปปลายปี3!AJ17)</f>
        <v/>
      </c>
      <c r="N12" s="137" t="str">
        <f>IF(Pสรุปปลายปี3!AN17="","",Pสรุปปลายปี3!AN17)</f>
        <v/>
      </c>
      <c r="O12" s="137" t="str">
        <f>IF(Pสรุปปลายปี3!AR17="","",Pสรุปปลายปี3!AR17)</f>
        <v/>
      </c>
      <c r="P12" s="137" t="str">
        <f>IF(Pสรุปปลายปี3!AV17="","",Pสรุปปลายปี3!AV17)</f>
        <v/>
      </c>
      <c r="Q12" s="137" t="str">
        <f>IF(Pสรุปปลายปี3!AZ17="","",Pสรุปปลายปี3!AZ17)</f>
        <v/>
      </c>
      <c r="R12" s="137" t="str">
        <f>IF(Pสรุปปลายปี3!BD17="","",Pสรุปปลายปี3!BD17)</f>
        <v/>
      </c>
      <c r="S12" s="137" t="str">
        <f>IF(Pสรุปปลายปี3!BH17="","",Pสรุปปลายปี3!BH17)</f>
        <v/>
      </c>
      <c r="T12" s="472" t="str">
        <f t="shared" si="0"/>
        <v/>
      </c>
      <c r="U12" s="473" t="str">
        <f t="shared" si="1"/>
        <v/>
      </c>
      <c r="V12" s="476"/>
      <c r="W12" s="477"/>
      <c r="Y12" s="132" t="str">
        <f t="shared" si="2"/>
        <v/>
      </c>
      <c r="Z12" s="132" t="str">
        <f t="shared" si="3"/>
        <v/>
      </c>
      <c r="AA12" s="132" t="str">
        <f t="shared" si="4"/>
        <v/>
      </c>
      <c r="AB12" s="132" t="str">
        <f t="shared" si="5"/>
        <v/>
      </c>
      <c r="AC12" s="132" t="str">
        <f t="shared" si="6"/>
        <v/>
      </c>
      <c r="AD12" s="132" t="str">
        <f t="shared" si="7"/>
        <v/>
      </c>
      <c r="AE12" s="132" t="str">
        <f t="shared" si="8"/>
        <v/>
      </c>
      <c r="AF12" s="132" t="str">
        <f t="shared" si="9"/>
        <v/>
      </c>
      <c r="AG12" s="132" t="str">
        <f t="shared" si="10"/>
        <v/>
      </c>
      <c r="AH12" s="132" t="str">
        <f t="shared" si="11"/>
        <v/>
      </c>
      <c r="AI12" s="132" t="str">
        <f t="shared" si="12"/>
        <v/>
      </c>
      <c r="AJ12" s="132" t="str">
        <f t="shared" si="13"/>
        <v/>
      </c>
      <c r="AK12" s="132" t="str">
        <f t="shared" si="14"/>
        <v/>
      </c>
      <c r="AL12" s="132" t="str">
        <f t="shared" si="15"/>
        <v/>
      </c>
      <c r="AM12" s="132"/>
      <c r="AN12" s="133">
        <f t="shared" si="16"/>
        <v>0</v>
      </c>
    </row>
    <row r="13" spans="2:41">
      <c r="B13" s="412"/>
      <c r="C13" s="25"/>
      <c r="D13" s="471" t="str">
        <f>IF(ข้อมูลนร.2!D14="","",ข้อมูลนร.2!D14)</f>
        <v/>
      </c>
      <c r="E13" s="52" t="str">
        <f>IF(ข้อมูลนร.2!G14="","",ข้อมูลนร.2!G14)</f>
        <v/>
      </c>
      <c r="F13" s="137" t="str">
        <f>IF(Pสรุปปลายปี3!H18="","",Pสรุปปลายปี3!H18)</f>
        <v/>
      </c>
      <c r="G13" s="137" t="str">
        <f>IF(Pสรุปปลายปี3!L18="","",Pสรุปปลายปี3!L18)</f>
        <v/>
      </c>
      <c r="H13" s="137" t="str">
        <f>IF(Pสรุปปลายปี3!P18="","",Pสรุปปลายปี3!P18)</f>
        <v/>
      </c>
      <c r="I13" s="137" t="str">
        <f>IF(Pสรุปปลายปี3!T18="","",Pสรุปปลายปี3!T18)</f>
        <v/>
      </c>
      <c r="J13" s="137" t="str">
        <f>IF(Pสรุปปลายปี3!X18="","",Pสรุปปลายปี3!X18)</f>
        <v/>
      </c>
      <c r="K13" s="137" t="str">
        <f>IF(Pสรุปปลายปี3!AB18="","",Pสรุปปลายปี3!AB18)</f>
        <v/>
      </c>
      <c r="L13" s="137" t="str">
        <f>IF(Pสรุปปลายปี3!AF18="","",Pสรุปปลายปี3!AF18)</f>
        <v/>
      </c>
      <c r="M13" s="137" t="str">
        <f>IF(Pสรุปปลายปี3!AJ18="","",Pสรุปปลายปี3!AJ18)</f>
        <v/>
      </c>
      <c r="N13" s="137" t="str">
        <f>IF(Pสรุปปลายปี3!AN18="","",Pสรุปปลายปี3!AN18)</f>
        <v/>
      </c>
      <c r="O13" s="137" t="str">
        <f>IF(Pสรุปปลายปี3!AR18="","",Pสรุปปลายปี3!AR18)</f>
        <v/>
      </c>
      <c r="P13" s="137" t="str">
        <f>IF(Pสรุปปลายปี3!AV18="","",Pสรุปปลายปี3!AV18)</f>
        <v/>
      </c>
      <c r="Q13" s="137" t="str">
        <f>IF(Pสรุปปลายปี3!AZ18="","",Pสรุปปลายปี3!AZ18)</f>
        <v/>
      </c>
      <c r="R13" s="137" t="str">
        <f>IF(Pสรุปปลายปี3!BD18="","",Pสรุปปลายปี3!BD18)</f>
        <v/>
      </c>
      <c r="S13" s="137" t="str">
        <f>IF(Pสรุปปลายปี3!BH18="","",Pสรุปปลายปี3!BH18)</f>
        <v/>
      </c>
      <c r="T13" s="472" t="str">
        <f t="shared" si="0"/>
        <v/>
      </c>
      <c r="U13" s="473" t="str">
        <f t="shared" si="1"/>
        <v/>
      </c>
      <c r="V13" s="476"/>
      <c r="W13" s="477"/>
      <c r="Y13" s="132" t="str">
        <f t="shared" si="2"/>
        <v/>
      </c>
      <c r="Z13" s="132" t="str">
        <f t="shared" si="3"/>
        <v/>
      </c>
      <c r="AA13" s="132" t="str">
        <f t="shared" si="4"/>
        <v/>
      </c>
      <c r="AB13" s="132" t="str">
        <f t="shared" si="5"/>
        <v/>
      </c>
      <c r="AC13" s="132" t="str">
        <f t="shared" si="6"/>
        <v/>
      </c>
      <c r="AD13" s="132" t="str">
        <f t="shared" si="7"/>
        <v/>
      </c>
      <c r="AE13" s="132" t="str">
        <f t="shared" si="8"/>
        <v/>
      </c>
      <c r="AF13" s="132" t="str">
        <f t="shared" si="9"/>
        <v/>
      </c>
      <c r="AG13" s="132" t="str">
        <f t="shared" si="10"/>
        <v/>
      </c>
      <c r="AH13" s="132" t="str">
        <f t="shared" si="11"/>
        <v/>
      </c>
      <c r="AI13" s="132" t="str">
        <f t="shared" si="12"/>
        <v/>
      </c>
      <c r="AJ13" s="132" t="str">
        <f t="shared" si="13"/>
        <v/>
      </c>
      <c r="AK13" s="132" t="str">
        <f t="shared" si="14"/>
        <v/>
      </c>
      <c r="AL13" s="132" t="str">
        <f t="shared" si="15"/>
        <v/>
      </c>
      <c r="AM13" s="132"/>
      <c r="AN13" s="133">
        <f t="shared" si="16"/>
        <v>0</v>
      </c>
    </row>
    <row r="14" spans="2:41">
      <c r="B14" s="412"/>
      <c r="C14" s="25"/>
      <c r="D14" s="471" t="str">
        <f>IF(ข้อมูลนร.2!D15="","",ข้อมูลนร.2!D15)</f>
        <v/>
      </c>
      <c r="E14" s="52" t="str">
        <f>IF(ข้อมูลนร.2!G15="","",ข้อมูลนร.2!G15)</f>
        <v/>
      </c>
      <c r="F14" s="137" t="str">
        <f>IF(Pสรุปปลายปี3!H19="","",Pสรุปปลายปี3!H19)</f>
        <v/>
      </c>
      <c r="G14" s="137" t="str">
        <f>IF(Pสรุปปลายปี3!L19="","",Pสรุปปลายปี3!L19)</f>
        <v/>
      </c>
      <c r="H14" s="137" t="str">
        <f>IF(Pสรุปปลายปี3!P19="","",Pสรุปปลายปี3!P19)</f>
        <v/>
      </c>
      <c r="I14" s="137" t="str">
        <f>IF(Pสรุปปลายปี3!T19="","",Pสรุปปลายปี3!T19)</f>
        <v/>
      </c>
      <c r="J14" s="137" t="str">
        <f>IF(Pสรุปปลายปี3!X19="","",Pสรุปปลายปี3!X19)</f>
        <v/>
      </c>
      <c r="K14" s="137" t="str">
        <f>IF(Pสรุปปลายปี3!AB19="","",Pสรุปปลายปี3!AB19)</f>
        <v/>
      </c>
      <c r="L14" s="137" t="str">
        <f>IF(Pสรุปปลายปี3!AF19="","",Pสรุปปลายปี3!AF19)</f>
        <v/>
      </c>
      <c r="M14" s="137" t="str">
        <f>IF(Pสรุปปลายปี3!AJ19="","",Pสรุปปลายปี3!AJ19)</f>
        <v/>
      </c>
      <c r="N14" s="137" t="str">
        <f>IF(Pสรุปปลายปี3!AN19="","",Pสรุปปลายปี3!AN19)</f>
        <v/>
      </c>
      <c r="O14" s="137" t="str">
        <f>IF(Pสรุปปลายปี3!AR19="","",Pสรุปปลายปี3!AR19)</f>
        <v/>
      </c>
      <c r="P14" s="137" t="str">
        <f>IF(Pสรุปปลายปี3!AV19="","",Pสรุปปลายปี3!AV19)</f>
        <v/>
      </c>
      <c r="Q14" s="137" t="str">
        <f>IF(Pสรุปปลายปี3!AZ19="","",Pสรุปปลายปี3!AZ19)</f>
        <v/>
      </c>
      <c r="R14" s="137" t="str">
        <f>IF(Pสรุปปลายปี3!BD19="","",Pสรุปปลายปี3!BD19)</f>
        <v/>
      </c>
      <c r="S14" s="137" t="str">
        <f>IF(Pสรุปปลายปี3!BH19="","",Pสรุปปลายปี3!BH19)</f>
        <v/>
      </c>
      <c r="T14" s="472" t="str">
        <f t="shared" si="0"/>
        <v/>
      </c>
      <c r="U14" s="473" t="str">
        <f t="shared" si="1"/>
        <v/>
      </c>
      <c r="V14" s="476"/>
      <c r="W14" s="477"/>
      <c r="Y14" s="132" t="str">
        <f t="shared" si="2"/>
        <v/>
      </c>
      <c r="Z14" s="132" t="str">
        <f t="shared" si="3"/>
        <v/>
      </c>
      <c r="AA14" s="132" t="str">
        <f t="shared" si="4"/>
        <v/>
      </c>
      <c r="AB14" s="132" t="str">
        <f t="shared" si="5"/>
        <v/>
      </c>
      <c r="AC14" s="132" t="str">
        <f t="shared" si="6"/>
        <v/>
      </c>
      <c r="AD14" s="132" t="str">
        <f t="shared" si="7"/>
        <v/>
      </c>
      <c r="AE14" s="132" t="str">
        <f t="shared" si="8"/>
        <v/>
      </c>
      <c r="AF14" s="132" t="str">
        <f t="shared" si="9"/>
        <v/>
      </c>
      <c r="AG14" s="132" t="str">
        <f t="shared" si="10"/>
        <v/>
      </c>
      <c r="AH14" s="132" t="str">
        <f t="shared" si="11"/>
        <v/>
      </c>
      <c r="AI14" s="132" t="str">
        <f t="shared" si="12"/>
        <v/>
      </c>
      <c r="AJ14" s="132" t="str">
        <f t="shared" si="13"/>
        <v/>
      </c>
      <c r="AK14" s="132" t="str">
        <f t="shared" si="14"/>
        <v/>
      </c>
      <c r="AL14" s="132" t="str">
        <f t="shared" si="15"/>
        <v/>
      </c>
      <c r="AM14" s="132"/>
      <c r="AN14" s="133">
        <f t="shared" si="16"/>
        <v>0</v>
      </c>
    </row>
    <row r="15" spans="2:41">
      <c r="B15" s="412"/>
      <c r="C15" s="25"/>
      <c r="D15" s="471" t="str">
        <f>IF(ข้อมูลนร.2!D16="","",ข้อมูลนร.2!D16)</f>
        <v/>
      </c>
      <c r="E15" s="52" t="str">
        <f>IF(ข้อมูลนร.2!G16="","",ข้อมูลนร.2!G16)</f>
        <v/>
      </c>
      <c r="F15" s="137" t="str">
        <f>IF(Pสรุปปลายปี3!H20="","",Pสรุปปลายปี3!H20)</f>
        <v/>
      </c>
      <c r="G15" s="137" t="str">
        <f>IF(Pสรุปปลายปี3!L20="","",Pสรุปปลายปี3!L20)</f>
        <v/>
      </c>
      <c r="H15" s="137" t="str">
        <f>IF(Pสรุปปลายปี3!P20="","",Pสรุปปลายปี3!P20)</f>
        <v/>
      </c>
      <c r="I15" s="137" t="str">
        <f>IF(Pสรุปปลายปี3!T20="","",Pสรุปปลายปี3!T20)</f>
        <v/>
      </c>
      <c r="J15" s="137" t="str">
        <f>IF(Pสรุปปลายปี3!X20="","",Pสรุปปลายปี3!X20)</f>
        <v/>
      </c>
      <c r="K15" s="137" t="str">
        <f>IF(Pสรุปปลายปี3!AB20="","",Pสรุปปลายปี3!AB20)</f>
        <v/>
      </c>
      <c r="L15" s="137" t="str">
        <f>IF(Pสรุปปลายปี3!AF20="","",Pสรุปปลายปี3!AF20)</f>
        <v/>
      </c>
      <c r="M15" s="137" t="str">
        <f>IF(Pสรุปปลายปี3!AJ20="","",Pสรุปปลายปี3!AJ20)</f>
        <v/>
      </c>
      <c r="N15" s="137" t="str">
        <f>IF(Pสรุปปลายปี3!AN20="","",Pสรุปปลายปี3!AN20)</f>
        <v/>
      </c>
      <c r="O15" s="137" t="str">
        <f>IF(Pสรุปปลายปี3!AR20="","",Pสรุปปลายปี3!AR20)</f>
        <v/>
      </c>
      <c r="P15" s="137" t="str">
        <f>IF(Pสรุปปลายปี3!AV20="","",Pสรุปปลายปี3!AV20)</f>
        <v/>
      </c>
      <c r="Q15" s="137" t="str">
        <f>IF(Pสรุปปลายปี3!AZ20="","",Pสรุปปลายปี3!AZ20)</f>
        <v/>
      </c>
      <c r="R15" s="137" t="str">
        <f>IF(Pสรุปปลายปี3!BD20="","",Pสรุปปลายปี3!BD20)</f>
        <v/>
      </c>
      <c r="S15" s="137" t="str">
        <f>IF(Pสรุปปลายปี3!BH20="","",Pสรุปปลายปี3!BH20)</f>
        <v/>
      </c>
      <c r="T15" s="472" t="str">
        <f t="shared" si="0"/>
        <v/>
      </c>
      <c r="U15" s="473" t="str">
        <f t="shared" si="1"/>
        <v/>
      </c>
      <c r="V15" s="476"/>
      <c r="W15" s="477"/>
      <c r="Y15" s="132" t="str">
        <f t="shared" si="2"/>
        <v/>
      </c>
      <c r="Z15" s="132" t="str">
        <f t="shared" si="3"/>
        <v/>
      </c>
      <c r="AA15" s="132" t="str">
        <f t="shared" si="4"/>
        <v/>
      </c>
      <c r="AB15" s="132" t="str">
        <f t="shared" si="5"/>
        <v/>
      </c>
      <c r="AC15" s="132" t="str">
        <f t="shared" si="6"/>
        <v/>
      </c>
      <c r="AD15" s="132" t="str">
        <f t="shared" si="7"/>
        <v/>
      </c>
      <c r="AE15" s="132" t="str">
        <f t="shared" si="8"/>
        <v/>
      </c>
      <c r="AF15" s="132" t="str">
        <f t="shared" si="9"/>
        <v/>
      </c>
      <c r="AG15" s="132" t="str">
        <f t="shared" si="10"/>
        <v/>
      </c>
      <c r="AH15" s="132" t="str">
        <f t="shared" si="11"/>
        <v/>
      </c>
      <c r="AI15" s="132" t="str">
        <f t="shared" si="12"/>
        <v/>
      </c>
      <c r="AJ15" s="132" t="str">
        <f t="shared" si="13"/>
        <v/>
      </c>
      <c r="AK15" s="132" t="str">
        <f t="shared" si="14"/>
        <v/>
      </c>
      <c r="AL15" s="132" t="str">
        <f t="shared" si="15"/>
        <v/>
      </c>
      <c r="AM15" s="132"/>
      <c r="AN15" s="133">
        <f t="shared" si="16"/>
        <v>0</v>
      </c>
    </row>
    <row r="16" spans="2:41">
      <c r="B16" s="412"/>
      <c r="C16" s="25"/>
      <c r="D16" s="471" t="str">
        <f>IF(ข้อมูลนร.2!D17="","",ข้อมูลนร.2!D17)</f>
        <v/>
      </c>
      <c r="E16" s="52" t="str">
        <f>IF(ข้อมูลนร.2!G17="","",ข้อมูลนร.2!G17)</f>
        <v/>
      </c>
      <c r="F16" s="137" t="str">
        <f>IF(Pสรุปปลายปี3!H21="","",Pสรุปปลายปี3!H21)</f>
        <v/>
      </c>
      <c r="G16" s="137" t="str">
        <f>IF(Pสรุปปลายปี3!L21="","",Pสรุปปลายปี3!L21)</f>
        <v/>
      </c>
      <c r="H16" s="137" t="str">
        <f>IF(Pสรุปปลายปี3!P21="","",Pสรุปปลายปี3!P21)</f>
        <v/>
      </c>
      <c r="I16" s="137" t="str">
        <f>IF(Pสรุปปลายปี3!T21="","",Pสรุปปลายปี3!T21)</f>
        <v/>
      </c>
      <c r="J16" s="137" t="str">
        <f>IF(Pสรุปปลายปี3!X21="","",Pสรุปปลายปี3!X21)</f>
        <v/>
      </c>
      <c r="K16" s="137" t="str">
        <f>IF(Pสรุปปลายปี3!AB21="","",Pสรุปปลายปี3!AB21)</f>
        <v/>
      </c>
      <c r="L16" s="137" t="str">
        <f>IF(Pสรุปปลายปี3!AF21="","",Pสรุปปลายปี3!AF21)</f>
        <v/>
      </c>
      <c r="M16" s="137" t="str">
        <f>IF(Pสรุปปลายปี3!AJ21="","",Pสรุปปลายปี3!AJ21)</f>
        <v/>
      </c>
      <c r="N16" s="137" t="str">
        <f>IF(Pสรุปปลายปี3!AN21="","",Pสรุปปลายปี3!AN21)</f>
        <v/>
      </c>
      <c r="O16" s="137" t="str">
        <f>IF(Pสรุปปลายปี3!AR21="","",Pสรุปปลายปี3!AR21)</f>
        <v/>
      </c>
      <c r="P16" s="137" t="str">
        <f>IF(Pสรุปปลายปี3!AV21="","",Pสรุปปลายปี3!AV21)</f>
        <v/>
      </c>
      <c r="Q16" s="137" t="str">
        <f>IF(Pสรุปปลายปี3!AZ21="","",Pสรุปปลายปี3!AZ21)</f>
        <v/>
      </c>
      <c r="R16" s="137" t="str">
        <f>IF(Pสรุปปลายปี3!BD21="","",Pสรุปปลายปี3!BD21)</f>
        <v/>
      </c>
      <c r="S16" s="137" t="str">
        <f>IF(Pสรุปปลายปี3!BH21="","",Pสรุปปลายปี3!BH21)</f>
        <v/>
      </c>
      <c r="T16" s="472" t="str">
        <f t="shared" si="0"/>
        <v/>
      </c>
      <c r="U16" s="473" t="str">
        <f t="shared" si="1"/>
        <v/>
      </c>
      <c r="V16" s="476"/>
      <c r="W16" s="477"/>
      <c r="Y16" s="132" t="str">
        <f t="shared" si="2"/>
        <v/>
      </c>
      <c r="Z16" s="132" t="str">
        <f t="shared" si="3"/>
        <v/>
      </c>
      <c r="AA16" s="132" t="str">
        <f t="shared" si="4"/>
        <v/>
      </c>
      <c r="AB16" s="132" t="str">
        <f t="shared" si="5"/>
        <v/>
      </c>
      <c r="AC16" s="132" t="str">
        <f t="shared" si="6"/>
        <v/>
      </c>
      <c r="AD16" s="132" t="str">
        <f t="shared" si="7"/>
        <v/>
      </c>
      <c r="AE16" s="132" t="str">
        <f t="shared" si="8"/>
        <v/>
      </c>
      <c r="AF16" s="132" t="str">
        <f t="shared" si="9"/>
        <v/>
      </c>
      <c r="AG16" s="132" t="str">
        <f t="shared" si="10"/>
        <v/>
      </c>
      <c r="AH16" s="132" t="str">
        <f t="shared" si="11"/>
        <v/>
      </c>
      <c r="AI16" s="132" t="str">
        <f t="shared" si="12"/>
        <v/>
      </c>
      <c r="AJ16" s="132" t="str">
        <f t="shared" si="13"/>
        <v/>
      </c>
      <c r="AK16" s="132" t="str">
        <f t="shared" si="14"/>
        <v/>
      </c>
      <c r="AL16" s="132" t="str">
        <f t="shared" si="15"/>
        <v/>
      </c>
      <c r="AM16" s="132"/>
      <c r="AN16" s="133">
        <f t="shared" si="16"/>
        <v>0</v>
      </c>
    </row>
    <row r="17" spans="2:40">
      <c r="B17" s="412"/>
      <c r="C17" s="25"/>
      <c r="D17" s="471" t="str">
        <f>IF(ข้อมูลนร.2!D18="","",ข้อมูลนร.2!D18)</f>
        <v/>
      </c>
      <c r="E17" s="52" t="str">
        <f>IF(ข้อมูลนร.2!G18="","",ข้อมูลนร.2!G18)</f>
        <v/>
      </c>
      <c r="F17" s="137" t="str">
        <f>IF(Pสรุปปลายปี3!H22="","",Pสรุปปลายปี3!H22)</f>
        <v/>
      </c>
      <c r="G17" s="137" t="str">
        <f>IF(Pสรุปปลายปี3!L22="","",Pสรุปปลายปี3!L22)</f>
        <v/>
      </c>
      <c r="H17" s="137" t="str">
        <f>IF(Pสรุปปลายปี3!P22="","",Pสรุปปลายปี3!P22)</f>
        <v/>
      </c>
      <c r="I17" s="137" t="str">
        <f>IF(Pสรุปปลายปี3!T22="","",Pสรุปปลายปี3!T22)</f>
        <v/>
      </c>
      <c r="J17" s="137" t="str">
        <f>IF(Pสรุปปลายปี3!X22="","",Pสรุปปลายปี3!X22)</f>
        <v/>
      </c>
      <c r="K17" s="137" t="str">
        <f>IF(Pสรุปปลายปี3!AB22="","",Pสรุปปลายปี3!AB22)</f>
        <v/>
      </c>
      <c r="L17" s="137" t="str">
        <f>IF(Pสรุปปลายปี3!AF22="","",Pสรุปปลายปี3!AF22)</f>
        <v/>
      </c>
      <c r="M17" s="137" t="str">
        <f>IF(Pสรุปปลายปี3!AJ22="","",Pสรุปปลายปี3!AJ22)</f>
        <v/>
      </c>
      <c r="N17" s="137" t="str">
        <f>IF(Pสรุปปลายปี3!AN22="","",Pสรุปปลายปี3!AN22)</f>
        <v/>
      </c>
      <c r="O17" s="137" t="str">
        <f>IF(Pสรุปปลายปี3!AR22="","",Pสรุปปลายปี3!AR22)</f>
        <v/>
      </c>
      <c r="P17" s="137" t="str">
        <f>IF(Pสรุปปลายปี3!AV22="","",Pสรุปปลายปี3!AV22)</f>
        <v/>
      </c>
      <c r="Q17" s="137" t="str">
        <f>IF(Pสรุปปลายปี3!AZ22="","",Pสรุปปลายปี3!AZ22)</f>
        <v/>
      </c>
      <c r="R17" s="137" t="str">
        <f>IF(Pสรุปปลายปี3!BD22="","",Pสรุปปลายปี3!BD22)</f>
        <v/>
      </c>
      <c r="S17" s="137" t="str">
        <f>IF(Pสรุปปลายปี3!BH22="","",Pสรุปปลายปี3!BH22)</f>
        <v/>
      </c>
      <c r="T17" s="472" t="str">
        <f t="shared" si="0"/>
        <v/>
      </c>
      <c r="U17" s="473" t="str">
        <f t="shared" si="1"/>
        <v/>
      </c>
      <c r="V17" s="476"/>
      <c r="W17" s="477"/>
      <c r="Y17" s="132" t="str">
        <f t="shared" si="2"/>
        <v/>
      </c>
      <c r="Z17" s="132" t="str">
        <f t="shared" si="3"/>
        <v/>
      </c>
      <c r="AA17" s="132" t="str">
        <f t="shared" si="4"/>
        <v/>
      </c>
      <c r="AB17" s="132" t="str">
        <f t="shared" si="5"/>
        <v/>
      </c>
      <c r="AC17" s="132" t="str">
        <f t="shared" si="6"/>
        <v/>
      </c>
      <c r="AD17" s="132" t="str">
        <f t="shared" si="7"/>
        <v/>
      </c>
      <c r="AE17" s="132" t="str">
        <f t="shared" si="8"/>
        <v/>
      </c>
      <c r="AF17" s="132" t="str">
        <f t="shared" si="9"/>
        <v/>
      </c>
      <c r="AG17" s="132" t="str">
        <f t="shared" si="10"/>
        <v/>
      </c>
      <c r="AH17" s="132" t="str">
        <f t="shared" si="11"/>
        <v/>
      </c>
      <c r="AI17" s="132" t="str">
        <f t="shared" si="12"/>
        <v/>
      </c>
      <c r="AJ17" s="132" t="str">
        <f t="shared" si="13"/>
        <v/>
      </c>
      <c r="AK17" s="132" t="str">
        <f t="shared" si="14"/>
        <v/>
      </c>
      <c r="AL17" s="132" t="str">
        <f t="shared" si="15"/>
        <v/>
      </c>
      <c r="AM17" s="132"/>
      <c r="AN17" s="133">
        <f t="shared" si="16"/>
        <v>0</v>
      </c>
    </row>
    <row r="18" spans="2:40">
      <c r="B18" s="412"/>
      <c r="C18" s="25"/>
      <c r="D18" s="471" t="str">
        <f>IF(ข้อมูลนร.2!D19="","",ข้อมูลนร.2!D19)</f>
        <v/>
      </c>
      <c r="E18" s="52" t="str">
        <f>IF(ข้อมูลนร.2!G19="","",ข้อมูลนร.2!G19)</f>
        <v/>
      </c>
      <c r="F18" s="137" t="str">
        <f>IF(Pสรุปปลายปี3!H23="","",Pสรุปปลายปี3!H23)</f>
        <v/>
      </c>
      <c r="G18" s="137" t="str">
        <f>IF(Pสรุปปลายปี3!L23="","",Pสรุปปลายปี3!L23)</f>
        <v/>
      </c>
      <c r="H18" s="137" t="str">
        <f>IF(Pสรุปปลายปี3!P23="","",Pสรุปปลายปี3!P23)</f>
        <v/>
      </c>
      <c r="I18" s="137" t="str">
        <f>IF(Pสรุปปลายปี3!T23="","",Pสรุปปลายปี3!T23)</f>
        <v/>
      </c>
      <c r="J18" s="137" t="str">
        <f>IF(Pสรุปปลายปี3!X23="","",Pสรุปปลายปี3!X23)</f>
        <v/>
      </c>
      <c r="K18" s="137" t="str">
        <f>IF(Pสรุปปลายปี3!AB23="","",Pสรุปปลายปี3!AB23)</f>
        <v/>
      </c>
      <c r="L18" s="137" t="str">
        <f>IF(Pสรุปปลายปี3!AF23="","",Pสรุปปลายปี3!AF23)</f>
        <v/>
      </c>
      <c r="M18" s="137" t="str">
        <f>IF(Pสรุปปลายปี3!AJ23="","",Pสรุปปลายปี3!AJ23)</f>
        <v/>
      </c>
      <c r="N18" s="137" t="str">
        <f>IF(Pสรุปปลายปี3!AN23="","",Pสรุปปลายปี3!AN23)</f>
        <v/>
      </c>
      <c r="O18" s="137" t="str">
        <f>IF(Pสรุปปลายปี3!AR23="","",Pสรุปปลายปี3!AR23)</f>
        <v/>
      </c>
      <c r="P18" s="137" t="str">
        <f>IF(Pสรุปปลายปี3!AV23="","",Pสรุปปลายปี3!AV23)</f>
        <v/>
      </c>
      <c r="Q18" s="137" t="str">
        <f>IF(Pสรุปปลายปี3!AZ23="","",Pสรุปปลายปี3!AZ23)</f>
        <v/>
      </c>
      <c r="R18" s="137" t="str">
        <f>IF(Pสรุปปลายปี3!BD23="","",Pสรุปปลายปี3!BD23)</f>
        <v/>
      </c>
      <c r="S18" s="137" t="str">
        <f>IF(Pสรุปปลายปี3!BH23="","",Pสรุปปลายปี3!BH23)</f>
        <v/>
      </c>
      <c r="T18" s="472" t="str">
        <f t="shared" si="0"/>
        <v/>
      </c>
      <c r="U18" s="473" t="str">
        <f t="shared" si="1"/>
        <v/>
      </c>
      <c r="V18" s="476"/>
      <c r="W18" s="477"/>
      <c r="Y18" s="132" t="str">
        <f t="shared" si="2"/>
        <v/>
      </c>
      <c r="Z18" s="132" t="str">
        <f t="shared" si="3"/>
        <v/>
      </c>
      <c r="AA18" s="132" t="str">
        <f t="shared" si="4"/>
        <v/>
      </c>
      <c r="AB18" s="132" t="str">
        <f t="shared" si="5"/>
        <v/>
      </c>
      <c r="AC18" s="132" t="str">
        <f t="shared" si="6"/>
        <v/>
      </c>
      <c r="AD18" s="132" t="str">
        <f t="shared" si="7"/>
        <v/>
      </c>
      <c r="AE18" s="132" t="str">
        <f t="shared" si="8"/>
        <v/>
      </c>
      <c r="AF18" s="132" t="str">
        <f t="shared" si="9"/>
        <v/>
      </c>
      <c r="AG18" s="132" t="str">
        <f t="shared" si="10"/>
        <v/>
      </c>
      <c r="AH18" s="132" t="str">
        <f t="shared" si="11"/>
        <v/>
      </c>
      <c r="AI18" s="132" t="str">
        <f t="shared" si="12"/>
        <v/>
      </c>
      <c r="AJ18" s="132" t="str">
        <f t="shared" si="13"/>
        <v/>
      </c>
      <c r="AK18" s="132" t="str">
        <f t="shared" si="14"/>
        <v/>
      </c>
      <c r="AL18" s="132" t="str">
        <f t="shared" si="15"/>
        <v/>
      </c>
      <c r="AM18" s="132"/>
      <c r="AN18" s="133">
        <f t="shared" si="16"/>
        <v>0</v>
      </c>
    </row>
    <row r="19" spans="2:40">
      <c r="B19" s="412"/>
      <c r="C19" s="25"/>
      <c r="D19" s="471" t="str">
        <f>IF(ข้อมูลนร.2!D20="","",ข้อมูลนร.2!D20)</f>
        <v/>
      </c>
      <c r="E19" s="52" t="str">
        <f>IF(ข้อมูลนร.2!G20="","",ข้อมูลนร.2!G20)</f>
        <v/>
      </c>
      <c r="F19" s="137" t="str">
        <f>IF(Pสรุปปลายปี3!H24="","",Pสรุปปลายปี3!H24)</f>
        <v/>
      </c>
      <c r="G19" s="137" t="str">
        <f>IF(Pสรุปปลายปี3!L24="","",Pสรุปปลายปี3!L24)</f>
        <v/>
      </c>
      <c r="H19" s="137" t="str">
        <f>IF(Pสรุปปลายปี3!P24="","",Pสรุปปลายปี3!P24)</f>
        <v/>
      </c>
      <c r="I19" s="137" t="str">
        <f>IF(Pสรุปปลายปี3!T24="","",Pสรุปปลายปี3!T24)</f>
        <v/>
      </c>
      <c r="J19" s="137" t="str">
        <f>IF(Pสรุปปลายปี3!X24="","",Pสรุปปลายปี3!X24)</f>
        <v/>
      </c>
      <c r="K19" s="137" t="str">
        <f>IF(Pสรุปปลายปี3!AB24="","",Pสรุปปลายปี3!AB24)</f>
        <v/>
      </c>
      <c r="L19" s="137" t="str">
        <f>IF(Pสรุปปลายปี3!AF24="","",Pสรุปปลายปี3!AF24)</f>
        <v/>
      </c>
      <c r="M19" s="137" t="str">
        <f>IF(Pสรุปปลายปี3!AJ24="","",Pสรุปปลายปี3!AJ24)</f>
        <v/>
      </c>
      <c r="N19" s="137" t="str">
        <f>IF(Pสรุปปลายปี3!AN24="","",Pสรุปปลายปี3!AN24)</f>
        <v/>
      </c>
      <c r="O19" s="137" t="str">
        <f>IF(Pสรุปปลายปี3!AR24="","",Pสรุปปลายปี3!AR24)</f>
        <v/>
      </c>
      <c r="P19" s="137" t="str">
        <f>IF(Pสรุปปลายปี3!AV24="","",Pสรุปปลายปี3!AV24)</f>
        <v/>
      </c>
      <c r="Q19" s="137" t="str">
        <f>IF(Pสรุปปลายปี3!AZ24="","",Pสรุปปลายปี3!AZ24)</f>
        <v/>
      </c>
      <c r="R19" s="137" t="str">
        <f>IF(Pสรุปปลายปี3!BD24="","",Pสรุปปลายปี3!BD24)</f>
        <v/>
      </c>
      <c r="S19" s="137" t="str">
        <f>IF(Pสรุปปลายปี3!BH24="","",Pสรุปปลายปี3!BH24)</f>
        <v/>
      </c>
      <c r="T19" s="472" t="str">
        <f t="shared" si="0"/>
        <v/>
      </c>
      <c r="U19" s="473" t="str">
        <f t="shared" si="1"/>
        <v/>
      </c>
      <c r="V19" s="476"/>
      <c r="W19" s="477"/>
      <c r="Y19" s="132" t="str">
        <f t="shared" si="2"/>
        <v/>
      </c>
      <c r="Z19" s="132" t="str">
        <f t="shared" si="3"/>
        <v/>
      </c>
      <c r="AA19" s="132" t="str">
        <f t="shared" si="4"/>
        <v/>
      </c>
      <c r="AB19" s="132" t="str">
        <f t="shared" si="5"/>
        <v/>
      </c>
      <c r="AC19" s="132" t="str">
        <f t="shared" si="6"/>
        <v/>
      </c>
      <c r="AD19" s="132" t="str">
        <f t="shared" si="7"/>
        <v/>
      </c>
      <c r="AE19" s="132" t="str">
        <f t="shared" si="8"/>
        <v/>
      </c>
      <c r="AF19" s="132" t="str">
        <f t="shared" si="9"/>
        <v/>
      </c>
      <c r="AG19" s="132" t="str">
        <f t="shared" si="10"/>
        <v/>
      </c>
      <c r="AH19" s="132" t="str">
        <f t="shared" si="11"/>
        <v/>
      </c>
      <c r="AI19" s="132" t="str">
        <f t="shared" si="12"/>
        <v/>
      </c>
      <c r="AJ19" s="132" t="str">
        <f t="shared" si="13"/>
        <v/>
      </c>
      <c r="AK19" s="132" t="str">
        <f t="shared" si="14"/>
        <v/>
      </c>
      <c r="AL19" s="132" t="str">
        <f t="shared" si="15"/>
        <v/>
      </c>
      <c r="AM19" s="132"/>
      <c r="AN19" s="133">
        <f t="shared" si="16"/>
        <v>0</v>
      </c>
    </row>
    <row r="20" spans="2:40">
      <c r="B20" s="412"/>
      <c r="C20" s="25"/>
      <c r="D20" s="471" t="str">
        <f>IF(ข้อมูลนร.2!D21="","",ข้อมูลนร.2!D21)</f>
        <v/>
      </c>
      <c r="E20" s="52" t="str">
        <f>IF(ข้อมูลนร.2!G21="","",ข้อมูลนร.2!G21)</f>
        <v/>
      </c>
      <c r="F20" s="137" t="str">
        <f>IF(Pสรุปปลายปี3!H25="","",Pสรุปปลายปี3!H25)</f>
        <v/>
      </c>
      <c r="G20" s="137" t="str">
        <f>IF(Pสรุปปลายปี3!L25="","",Pสรุปปลายปี3!L25)</f>
        <v/>
      </c>
      <c r="H20" s="137" t="str">
        <f>IF(Pสรุปปลายปี3!P25="","",Pสรุปปลายปี3!P25)</f>
        <v/>
      </c>
      <c r="I20" s="137" t="str">
        <f>IF(Pสรุปปลายปี3!T25="","",Pสรุปปลายปี3!T25)</f>
        <v/>
      </c>
      <c r="J20" s="137" t="str">
        <f>IF(Pสรุปปลายปี3!X25="","",Pสรุปปลายปี3!X25)</f>
        <v/>
      </c>
      <c r="K20" s="137" t="str">
        <f>IF(Pสรุปปลายปี3!AB25="","",Pสรุปปลายปี3!AB25)</f>
        <v/>
      </c>
      <c r="L20" s="137" t="str">
        <f>IF(Pสรุปปลายปี3!AF25="","",Pสรุปปลายปี3!AF25)</f>
        <v/>
      </c>
      <c r="M20" s="137" t="str">
        <f>IF(Pสรุปปลายปี3!AJ25="","",Pสรุปปลายปี3!AJ25)</f>
        <v/>
      </c>
      <c r="N20" s="137" t="str">
        <f>IF(Pสรุปปลายปี3!AN25="","",Pสรุปปลายปี3!AN25)</f>
        <v/>
      </c>
      <c r="O20" s="137" t="str">
        <f>IF(Pสรุปปลายปี3!AR25="","",Pสรุปปลายปี3!AR25)</f>
        <v/>
      </c>
      <c r="P20" s="137" t="str">
        <f>IF(Pสรุปปลายปี3!AV25="","",Pสรุปปลายปี3!AV25)</f>
        <v/>
      </c>
      <c r="Q20" s="137" t="str">
        <f>IF(Pสรุปปลายปี3!AZ25="","",Pสรุปปลายปี3!AZ25)</f>
        <v/>
      </c>
      <c r="R20" s="137" t="str">
        <f>IF(Pสรุปปลายปี3!BD25="","",Pสรุปปลายปี3!BD25)</f>
        <v/>
      </c>
      <c r="S20" s="137" t="str">
        <f>IF(Pสรุปปลายปี3!BH25="","",Pสรุปปลายปี3!BH25)</f>
        <v/>
      </c>
      <c r="T20" s="472" t="str">
        <f t="shared" si="0"/>
        <v/>
      </c>
      <c r="U20" s="473" t="str">
        <f t="shared" si="1"/>
        <v/>
      </c>
      <c r="V20" s="476"/>
      <c r="W20" s="477"/>
      <c r="Y20" s="132" t="str">
        <f t="shared" si="2"/>
        <v/>
      </c>
      <c r="Z20" s="132" t="str">
        <f t="shared" si="3"/>
        <v/>
      </c>
      <c r="AA20" s="132" t="str">
        <f t="shared" si="4"/>
        <v/>
      </c>
      <c r="AB20" s="132" t="str">
        <f t="shared" si="5"/>
        <v/>
      </c>
      <c r="AC20" s="132" t="str">
        <f t="shared" si="6"/>
        <v/>
      </c>
      <c r="AD20" s="132" t="str">
        <f t="shared" si="7"/>
        <v/>
      </c>
      <c r="AE20" s="132" t="str">
        <f t="shared" si="8"/>
        <v/>
      </c>
      <c r="AF20" s="132" t="str">
        <f t="shared" si="9"/>
        <v/>
      </c>
      <c r="AG20" s="132" t="str">
        <f t="shared" si="10"/>
        <v/>
      </c>
      <c r="AH20" s="132" t="str">
        <f t="shared" si="11"/>
        <v/>
      </c>
      <c r="AI20" s="132" t="str">
        <f t="shared" si="12"/>
        <v/>
      </c>
      <c r="AJ20" s="132" t="str">
        <f t="shared" si="13"/>
        <v/>
      </c>
      <c r="AK20" s="132" t="str">
        <f t="shared" si="14"/>
        <v/>
      </c>
      <c r="AL20" s="132" t="str">
        <f t="shared" si="15"/>
        <v/>
      </c>
      <c r="AM20" s="132"/>
      <c r="AN20" s="133">
        <f t="shared" si="16"/>
        <v>0</v>
      </c>
    </row>
    <row r="21" spans="2:40">
      <c r="B21" s="412"/>
      <c r="C21" s="25"/>
      <c r="D21" s="471" t="str">
        <f>IF(ข้อมูลนร.2!D22="","",ข้อมูลนร.2!D22)</f>
        <v/>
      </c>
      <c r="E21" s="52" t="str">
        <f>IF(ข้อมูลนร.2!G22="","",ข้อมูลนร.2!G22)</f>
        <v/>
      </c>
      <c r="F21" s="137" t="str">
        <f>IF(Pสรุปปลายปี3!H26="","",Pสรุปปลายปี3!H26)</f>
        <v/>
      </c>
      <c r="G21" s="137" t="str">
        <f>IF(Pสรุปปลายปี3!L26="","",Pสรุปปลายปี3!L26)</f>
        <v/>
      </c>
      <c r="H21" s="137" t="str">
        <f>IF(Pสรุปปลายปี3!P26="","",Pสรุปปลายปี3!P26)</f>
        <v/>
      </c>
      <c r="I21" s="137" t="str">
        <f>IF(Pสรุปปลายปี3!T26="","",Pสรุปปลายปี3!T26)</f>
        <v/>
      </c>
      <c r="J21" s="137" t="str">
        <f>IF(Pสรุปปลายปี3!X26="","",Pสรุปปลายปี3!X26)</f>
        <v/>
      </c>
      <c r="K21" s="137" t="str">
        <f>IF(Pสรุปปลายปี3!AB26="","",Pสรุปปลายปี3!AB26)</f>
        <v/>
      </c>
      <c r="L21" s="137" t="str">
        <f>IF(Pสรุปปลายปี3!AF26="","",Pสรุปปลายปี3!AF26)</f>
        <v/>
      </c>
      <c r="M21" s="137" t="str">
        <f>IF(Pสรุปปลายปี3!AJ26="","",Pสรุปปลายปี3!AJ26)</f>
        <v/>
      </c>
      <c r="N21" s="137" t="str">
        <f>IF(Pสรุปปลายปี3!AN26="","",Pสรุปปลายปี3!AN26)</f>
        <v/>
      </c>
      <c r="O21" s="137" t="str">
        <f>IF(Pสรุปปลายปี3!AR26="","",Pสรุปปลายปี3!AR26)</f>
        <v/>
      </c>
      <c r="P21" s="137" t="str">
        <f>IF(Pสรุปปลายปี3!AV26="","",Pสรุปปลายปี3!AV26)</f>
        <v/>
      </c>
      <c r="Q21" s="137" t="str">
        <f>IF(Pสรุปปลายปี3!AZ26="","",Pสรุปปลายปี3!AZ26)</f>
        <v/>
      </c>
      <c r="R21" s="137" t="str">
        <f>IF(Pสรุปปลายปี3!BD26="","",Pสรุปปลายปี3!BD26)</f>
        <v/>
      </c>
      <c r="S21" s="137" t="str">
        <f>IF(Pสรุปปลายปี3!BH26="","",Pสรุปปลายปี3!BH26)</f>
        <v/>
      </c>
      <c r="T21" s="472" t="str">
        <f t="shared" si="0"/>
        <v/>
      </c>
      <c r="U21" s="473" t="str">
        <f t="shared" si="1"/>
        <v/>
      </c>
      <c r="V21" s="476"/>
      <c r="W21" s="477"/>
      <c r="Y21" s="132" t="str">
        <f t="shared" si="2"/>
        <v/>
      </c>
      <c r="Z21" s="132" t="str">
        <f t="shared" si="3"/>
        <v/>
      </c>
      <c r="AA21" s="132" t="str">
        <f t="shared" si="4"/>
        <v/>
      </c>
      <c r="AB21" s="132" t="str">
        <f t="shared" si="5"/>
        <v/>
      </c>
      <c r="AC21" s="132" t="str">
        <f t="shared" si="6"/>
        <v/>
      </c>
      <c r="AD21" s="132" t="str">
        <f t="shared" si="7"/>
        <v/>
      </c>
      <c r="AE21" s="132" t="str">
        <f t="shared" si="8"/>
        <v/>
      </c>
      <c r="AF21" s="132" t="str">
        <f t="shared" si="9"/>
        <v/>
      </c>
      <c r="AG21" s="132" t="str">
        <f t="shared" si="10"/>
        <v/>
      </c>
      <c r="AH21" s="132" t="str">
        <f t="shared" si="11"/>
        <v/>
      </c>
      <c r="AI21" s="132" t="str">
        <f t="shared" si="12"/>
        <v/>
      </c>
      <c r="AJ21" s="132" t="str">
        <f t="shared" si="13"/>
        <v/>
      </c>
      <c r="AK21" s="132" t="str">
        <f t="shared" si="14"/>
        <v/>
      </c>
      <c r="AL21" s="132" t="str">
        <f t="shared" si="15"/>
        <v/>
      </c>
      <c r="AM21" s="132"/>
      <c r="AN21" s="133">
        <f t="shared" si="16"/>
        <v>0</v>
      </c>
    </row>
    <row r="22" spans="2:40">
      <c r="B22" s="412"/>
      <c r="C22" s="25"/>
      <c r="D22" s="471" t="str">
        <f>IF(ข้อมูลนร.2!D23="","",ข้อมูลนร.2!D23)</f>
        <v/>
      </c>
      <c r="E22" s="52" t="str">
        <f>IF(ข้อมูลนร.2!G23="","",ข้อมูลนร.2!G23)</f>
        <v/>
      </c>
      <c r="F22" s="137" t="str">
        <f>IF(Pสรุปปลายปี3!H27="","",Pสรุปปลายปี3!H27)</f>
        <v/>
      </c>
      <c r="G22" s="137" t="str">
        <f>IF(Pสรุปปลายปี3!L27="","",Pสรุปปลายปี3!L27)</f>
        <v/>
      </c>
      <c r="H22" s="137" t="str">
        <f>IF(Pสรุปปลายปี3!P27="","",Pสรุปปลายปี3!P27)</f>
        <v/>
      </c>
      <c r="I22" s="137" t="str">
        <f>IF(Pสรุปปลายปี3!T27="","",Pสรุปปลายปี3!T27)</f>
        <v/>
      </c>
      <c r="J22" s="137" t="str">
        <f>IF(Pสรุปปลายปี3!X27="","",Pสรุปปลายปี3!X27)</f>
        <v/>
      </c>
      <c r="K22" s="137" t="str">
        <f>IF(Pสรุปปลายปี3!AB27="","",Pสรุปปลายปี3!AB27)</f>
        <v/>
      </c>
      <c r="L22" s="137" t="str">
        <f>IF(Pสรุปปลายปี3!AF27="","",Pสรุปปลายปี3!AF27)</f>
        <v/>
      </c>
      <c r="M22" s="137" t="str">
        <f>IF(Pสรุปปลายปี3!AJ27="","",Pสรุปปลายปี3!AJ27)</f>
        <v/>
      </c>
      <c r="N22" s="137" t="str">
        <f>IF(Pสรุปปลายปี3!AN27="","",Pสรุปปลายปี3!AN27)</f>
        <v/>
      </c>
      <c r="O22" s="137" t="str">
        <f>IF(Pสรุปปลายปี3!AR27="","",Pสรุปปลายปี3!AR27)</f>
        <v/>
      </c>
      <c r="P22" s="137" t="str">
        <f>IF(Pสรุปปลายปี3!AV27="","",Pสรุปปลายปี3!AV27)</f>
        <v/>
      </c>
      <c r="Q22" s="137" t="str">
        <f>IF(Pสรุปปลายปี3!AZ27="","",Pสรุปปลายปี3!AZ27)</f>
        <v/>
      </c>
      <c r="R22" s="137" t="str">
        <f>IF(Pสรุปปลายปี3!BD27="","",Pสรุปปลายปี3!BD27)</f>
        <v/>
      </c>
      <c r="S22" s="137" t="str">
        <f>IF(Pสรุปปลายปี3!BH27="","",Pสรุปปลายปี3!BH27)</f>
        <v/>
      </c>
      <c r="T22" s="472" t="str">
        <f t="shared" si="0"/>
        <v/>
      </c>
      <c r="U22" s="473" t="str">
        <f t="shared" si="1"/>
        <v/>
      </c>
      <c r="V22" s="476"/>
      <c r="W22" s="477"/>
      <c r="Y22" s="132" t="str">
        <f t="shared" si="2"/>
        <v/>
      </c>
      <c r="Z22" s="132" t="str">
        <f t="shared" si="3"/>
        <v/>
      </c>
      <c r="AA22" s="132" t="str">
        <f t="shared" si="4"/>
        <v/>
      </c>
      <c r="AB22" s="132" t="str">
        <f t="shared" si="5"/>
        <v/>
      </c>
      <c r="AC22" s="132" t="str">
        <f t="shared" si="6"/>
        <v/>
      </c>
      <c r="AD22" s="132" t="str">
        <f t="shared" si="7"/>
        <v/>
      </c>
      <c r="AE22" s="132" t="str">
        <f t="shared" si="8"/>
        <v/>
      </c>
      <c r="AF22" s="132" t="str">
        <f t="shared" si="9"/>
        <v/>
      </c>
      <c r="AG22" s="132" t="str">
        <f t="shared" si="10"/>
        <v/>
      </c>
      <c r="AH22" s="132" t="str">
        <f t="shared" si="11"/>
        <v/>
      </c>
      <c r="AI22" s="132" t="str">
        <f t="shared" si="12"/>
        <v/>
      </c>
      <c r="AJ22" s="132" t="str">
        <f t="shared" si="13"/>
        <v/>
      </c>
      <c r="AK22" s="132" t="str">
        <f t="shared" si="14"/>
        <v/>
      </c>
      <c r="AL22" s="132" t="str">
        <f t="shared" si="15"/>
        <v/>
      </c>
      <c r="AM22" s="132"/>
      <c r="AN22" s="133">
        <f t="shared" si="16"/>
        <v>0</v>
      </c>
    </row>
    <row r="23" spans="2:40">
      <c r="B23" s="412"/>
      <c r="C23" s="25"/>
      <c r="D23" s="471" t="str">
        <f>IF(ข้อมูลนร.2!D24="","",ข้อมูลนร.2!D24)</f>
        <v/>
      </c>
      <c r="E23" s="52" t="str">
        <f>IF(ข้อมูลนร.2!G24="","",ข้อมูลนร.2!G24)</f>
        <v/>
      </c>
      <c r="F23" s="137" t="str">
        <f>IF(Pสรุปปลายปี3!H28="","",Pสรุปปลายปี3!H28)</f>
        <v/>
      </c>
      <c r="G23" s="137" t="str">
        <f>IF(Pสรุปปลายปี3!L28="","",Pสรุปปลายปี3!L28)</f>
        <v/>
      </c>
      <c r="H23" s="137" t="str">
        <f>IF(Pสรุปปลายปี3!P28="","",Pสรุปปลายปี3!P28)</f>
        <v/>
      </c>
      <c r="I23" s="137" t="str">
        <f>IF(Pสรุปปลายปี3!T28="","",Pสรุปปลายปี3!T28)</f>
        <v/>
      </c>
      <c r="J23" s="137" t="str">
        <f>IF(Pสรุปปลายปี3!X28="","",Pสรุปปลายปี3!X28)</f>
        <v/>
      </c>
      <c r="K23" s="137" t="str">
        <f>IF(Pสรุปปลายปี3!AB28="","",Pสรุปปลายปี3!AB28)</f>
        <v/>
      </c>
      <c r="L23" s="137" t="str">
        <f>IF(Pสรุปปลายปี3!AF28="","",Pสรุปปลายปี3!AF28)</f>
        <v/>
      </c>
      <c r="M23" s="137" t="str">
        <f>IF(Pสรุปปลายปี3!AJ28="","",Pสรุปปลายปี3!AJ28)</f>
        <v/>
      </c>
      <c r="N23" s="137" t="str">
        <f>IF(Pสรุปปลายปี3!AN28="","",Pสรุปปลายปี3!AN28)</f>
        <v/>
      </c>
      <c r="O23" s="137" t="str">
        <f>IF(Pสรุปปลายปี3!AR28="","",Pสรุปปลายปี3!AR28)</f>
        <v/>
      </c>
      <c r="P23" s="137" t="str">
        <f>IF(Pสรุปปลายปี3!AV28="","",Pสรุปปลายปี3!AV28)</f>
        <v/>
      </c>
      <c r="Q23" s="137" t="str">
        <f>IF(Pสรุปปลายปี3!AZ28="","",Pสรุปปลายปี3!AZ28)</f>
        <v/>
      </c>
      <c r="R23" s="137" t="str">
        <f>IF(Pสรุปปลายปี3!BD28="","",Pสรุปปลายปี3!BD28)</f>
        <v/>
      </c>
      <c r="S23" s="137" t="str">
        <f>IF(Pสรุปปลายปี3!BH28="","",Pสรุปปลายปี3!BH28)</f>
        <v/>
      </c>
      <c r="T23" s="472" t="str">
        <f t="shared" si="0"/>
        <v/>
      </c>
      <c r="U23" s="473" t="str">
        <f t="shared" si="1"/>
        <v/>
      </c>
      <c r="V23" s="476"/>
      <c r="W23" s="477"/>
      <c r="Y23" s="132" t="str">
        <f t="shared" si="2"/>
        <v/>
      </c>
      <c r="Z23" s="132" t="str">
        <f t="shared" si="3"/>
        <v/>
      </c>
      <c r="AA23" s="132" t="str">
        <f t="shared" si="4"/>
        <v/>
      </c>
      <c r="AB23" s="132" t="str">
        <f t="shared" si="5"/>
        <v/>
      </c>
      <c r="AC23" s="132" t="str">
        <f t="shared" si="6"/>
        <v/>
      </c>
      <c r="AD23" s="132" t="str">
        <f t="shared" si="7"/>
        <v/>
      </c>
      <c r="AE23" s="132" t="str">
        <f t="shared" si="8"/>
        <v/>
      </c>
      <c r="AF23" s="132" t="str">
        <f t="shared" si="9"/>
        <v/>
      </c>
      <c r="AG23" s="132" t="str">
        <f t="shared" si="10"/>
        <v/>
      </c>
      <c r="AH23" s="132" t="str">
        <f t="shared" si="11"/>
        <v/>
      </c>
      <c r="AI23" s="132" t="str">
        <f t="shared" si="12"/>
        <v/>
      </c>
      <c r="AJ23" s="132" t="str">
        <f t="shared" si="13"/>
        <v/>
      </c>
      <c r="AK23" s="132" t="str">
        <f t="shared" si="14"/>
        <v/>
      </c>
      <c r="AL23" s="132" t="str">
        <f t="shared" si="15"/>
        <v/>
      </c>
      <c r="AM23" s="132"/>
      <c r="AN23" s="133">
        <f t="shared" si="16"/>
        <v>0</v>
      </c>
    </row>
    <row r="24" spans="2:40">
      <c r="B24" s="412"/>
      <c r="C24" s="25"/>
      <c r="D24" s="471" t="str">
        <f>IF(ข้อมูลนร.2!D25="","",ข้อมูลนร.2!D25)</f>
        <v/>
      </c>
      <c r="E24" s="52" t="str">
        <f>IF(ข้อมูลนร.2!G25="","",ข้อมูลนร.2!G25)</f>
        <v/>
      </c>
      <c r="F24" s="137" t="str">
        <f>IF(Pสรุปปลายปี3!H29="","",Pสรุปปลายปี3!H29)</f>
        <v/>
      </c>
      <c r="G24" s="137" t="str">
        <f>IF(Pสรุปปลายปี3!L29="","",Pสรุปปลายปี3!L29)</f>
        <v/>
      </c>
      <c r="H24" s="137" t="str">
        <f>IF(Pสรุปปลายปี3!P29="","",Pสรุปปลายปี3!P29)</f>
        <v/>
      </c>
      <c r="I24" s="137" t="str">
        <f>IF(Pสรุปปลายปี3!T29="","",Pสรุปปลายปี3!T29)</f>
        <v/>
      </c>
      <c r="J24" s="137" t="str">
        <f>IF(Pสรุปปลายปี3!X29="","",Pสรุปปลายปี3!X29)</f>
        <v/>
      </c>
      <c r="K24" s="137" t="str">
        <f>IF(Pสรุปปลายปี3!AB29="","",Pสรุปปลายปี3!AB29)</f>
        <v/>
      </c>
      <c r="L24" s="137" t="str">
        <f>IF(Pสรุปปลายปี3!AF29="","",Pสรุปปลายปี3!AF29)</f>
        <v/>
      </c>
      <c r="M24" s="137" t="str">
        <f>IF(Pสรุปปลายปี3!AJ29="","",Pสรุปปลายปี3!AJ29)</f>
        <v/>
      </c>
      <c r="N24" s="137" t="str">
        <f>IF(Pสรุปปลายปี3!AN29="","",Pสรุปปลายปี3!AN29)</f>
        <v/>
      </c>
      <c r="O24" s="137" t="str">
        <f>IF(Pสรุปปลายปี3!AR29="","",Pสรุปปลายปี3!AR29)</f>
        <v/>
      </c>
      <c r="P24" s="137" t="str">
        <f>IF(Pสรุปปลายปี3!AV29="","",Pสรุปปลายปี3!AV29)</f>
        <v/>
      </c>
      <c r="Q24" s="137" t="str">
        <f>IF(Pสรุปปลายปี3!AZ29="","",Pสรุปปลายปี3!AZ29)</f>
        <v/>
      </c>
      <c r="R24" s="137" t="str">
        <f>IF(Pสรุปปลายปี3!BD29="","",Pสรุปปลายปี3!BD29)</f>
        <v/>
      </c>
      <c r="S24" s="137" t="str">
        <f>IF(Pสรุปปลายปี3!BH29="","",Pสรุปปลายปี3!BH29)</f>
        <v/>
      </c>
      <c r="T24" s="472" t="str">
        <f t="shared" si="0"/>
        <v/>
      </c>
      <c r="U24" s="473" t="str">
        <f t="shared" si="1"/>
        <v/>
      </c>
      <c r="V24" s="476"/>
      <c r="W24" s="477"/>
      <c r="Y24" s="132" t="str">
        <f t="shared" si="2"/>
        <v/>
      </c>
      <c r="Z24" s="132" t="str">
        <f t="shared" si="3"/>
        <v/>
      </c>
      <c r="AA24" s="132" t="str">
        <f t="shared" si="4"/>
        <v/>
      </c>
      <c r="AB24" s="132" t="str">
        <f t="shared" si="5"/>
        <v/>
      </c>
      <c r="AC24" s="132" t="str">
        <f t="shared" si="6"/>
        <v/>
      </c>
      <c r="AD24" s="132" t="str">
        <f t="shared" si="7"/>
        <v/>
      </c>
      <c r="AE24" s="132" t="str">
        <f t="shared" si="8"/>
        <v/>
      </c>
      <c r="AF24" s="132" t="str">
        <f t="shared" si="9"/>
        <v/>
      </c>
      <c r="AG24" s="132" t="str">
        <f t="shared" si="10"/>
        <v/>
      </c>
      <c r="AH24" s="132" t="str">
        <f t="shared" si="11"/>
        <v/>
      </c>
      <c r="AI24" s="132" t="str">
        <f t="shared" si="12"/>
        <v/>
      </c>
      <c r="AJ24" s="132" t="str">
        <f t="shared" si="13"/>
        <v/>
      </c>
      <c r="AK24" s="132" t="str">
        <f t="shared" si="14"/>
        <v/>
      </c>
      <c r="AL24" s="132" t="str">
        <f t="shared" si="15"/>
        <v/>
      </c>
      <c r="AM24" s="132"/>
      <c r="AN24" s="133">
        <f t="shared" si="16"/>
        <v>0</v>
      </c>
    </row>
    <row r="25" spans="2:40">
      <c r="B25" s="412"/>
      <c r="C25" s="25"/>
      <c r="D25" s="471" t="str">
        <f>IF(ข้อมูลนร.2!D26="","",ข้อมูลนร.2!D26)</f>
        <v/>
      </c>
      <c r="E25" s="52" t="str">
        <f>IF(ข้อมูลนร.2!G26="","",ข้อมูลนร.2!G26)</f>
        <v/>
      </c>
      <c r="F25" s="137" t="str">
        <f>IF(Pสรุปปลายปี3!H30="","",Pสรุปปลายปี3!H30)</f>
        <v/>
      </c>
      <c r="G25" s="137" t="str">
        <f>IF(Pสรุปปลายปี3!L30="","",Pสรุปปลายปี3!L30)</f>
        <v/>
      </c>
      <c r="H25" s="137" t="str">
        <f>IF(Pสรุปปลายปี3!P30="","",Pสรุปปลายปี3!P30)</f>
        <v/>
      </c>
      <c r="I25" s="137" t="str">
        <f>IF(Pสรุปปลายปี3!T30="","",Pสรุปปลายปี3!T30)</f>
        <v/>
      </c>
      <c r="J25" s="137" t="str">
        <f>IF(Pสรุปปลายปี3!X30="","",Pสรุปปลายปี3!X30)</f>
        <v/>
      </c>
      <c r="K25" s="137" t="str">
        <f>IF(Pสรุปปลายปี3!AB30="","",Pสรุปปลายปี3!AB30)</f>
        <v/>
      </c>
      <c r="L25" s="137" t="str">
        <f>IF(Pสรุปปลายปี3!AF30="","",Pสรุปปลายปี3!AF30)</f>
        <v/>
      </c>
      <c r="M25" s="137" t="str">
        <f>IF(Pสรุปปลายปี3!AJ30="","",Pสรุปปลายปี3!AJ30)</f>
        <v/>
      </c>
      <c r="N25" s="137" t="str">
        <f>IF(Pสรุปปลายปี3!AN30="","",Pสรุปปลายปี3!AN30)</f>
        <v/>
      </c>
      <c r="O25" s="137" t="str">
        <f>IF(Pสรุปปลายปี3!AR30="","",Pสรุปปลายปี3!AR30)</f>
        <v/>
      </c>
      <c r="P25" s="137" t="str">
        <f>IF(Pสรุปปลายปี3!AV30="","",Pสรุปปลายปี3!AV30)</f>
        <v/>
      </c>
      <c r="Q25" s="137" t="str">
        <f>IF(Pสรุปปลายปี3!AZ30="","",Pสรุปปลายปี3!AZ30)</f>
        <v/>
      </c>
      <c r="R25" s="137" t="str">
        <f>IF(Pสรุปปลายปี3!BD30="","",Pสรุปปลายปี3!BD30)</f>
        <v/>
      </c>
      <c r="S25" s="137" t="str">
        <f>IF(Pสรุปปลายปี3!BH30="","",Pสรุปปลายปี3!BH30)</f>
        <v/>
      </c>
      <c r="T25" s="472" t="str">
        <f t="shared" si="0"/>
        <v/>
      </c>
      <c r="U25" s="473" t="str">
        <f t="shared" si="1"/>
        <v/>
      </c>
      <c r="V25" s="476"/>
      <c r="W25" s="477"/>
      <c r="Y25" s="132" t="str">
        <f t="shared" si="2"/>
        <v/>
      </c>
      <c r="Z25" s="132" t="str">
        <f t="shared" si="3"/>
        <v/>
      </c>
      <c r="AA25" s="132" t="str">
        <f t="shared" si="4"/>
        <v/>
      </c>
      <c r="AB25" s="132" t="str">
        <f t="shared" si="5"/>
        <v/>
      </c>
      <c r="AC25" s="132" t="str">
        <f t="shared" si="6"/>
        <v/>
      </c>
      <c r="AD25" s="132" t="str">
        <f t="shared" si="7"/>
        <v/>
      </c>
      <c r="AE25" s="132" t="str">
        <f t="shared" si="8"/>
        <v/>
      </c>
      <c r="AF25" s="132" t="str">
        <f t="shared" si="9"/>
        <v/>
      </c>
      <c r="AG25" s="132" t="str">
        <f t="shared" si="10"/>
        <v/>
      </c>
      <c r="AH25" s="132" t="str">
        <f t="shared" si="11"/>
        <v/>
      </c>
      <c r="AI25" s="132" t="str">
        <f t="shared" si="12"/>
        <v/>
      </c>
      <c r="AJ25" s="132" t="str">
        <f t="shared" si="13"/>
        <v/>
      </c>
      <c r="AK25" s="132" t="str">
        <f t="shared" si="14"/>
        <v/>
      </c>
      <c r="AL25" s="132" t="str">
        <f t="shared" si="15"/>
        <v/>
      </c>
      <c r="AM25" s="132"/>
      <c r="AN25" s="133">
        <f t="shared" si="16"/>
        <v>0</v>
      </c>
    </row>
    <row r="26" spans="2:40">
      <c r="B26" s="412"/>
      <c r="C26" s="25"/>
      <c r="D26" s="471" t="str">
        <f>IF(ข้อมูลนร.2!D27="","",ข้อมูลนร.2!D27)</f>
        <v/>
      </c>
      <c r="E26" s="52" t="str">
        <f>IF(ข้อมูลนร.2!G27="","",ข้อมูลนร.2!G27)</f>
        <v/>
      </c>
      <c r="F26" s="137" t="str">
        <f>IF(Pสรุปปลายปี3!H31="","",Pสรุปปลายปี3!H31)</f>
        <v/>
      </c>
      <c r="G26" s="137" t="str">
        <f>IF(Pสรุปปลายปี3!L31="","",Pสรุปปลายปี3!L31)</f>
        <v/>
      </c>
      <c r="H26" s="137" t="str">
        <f>IF(Pสรุปปลายปี3!P31="","",Pสรุปปลายปี3!P31)</f>
        <v/>
      </c>
      <c r="I26" s="137" t="str">
        <f>IF(Pสรุปปลายปี3!T31="","",Pสรุปปลายปี3!T31)</f>
        <v/>
      </c>
      <c r="J26" s="137" t="str">
        <f>IF(Pสรุปปลายปี3!X31="","",Pสรุปปลายปี3!X31)</f>
        <v/>
      </c>
      <c r="K26" s="137" t="str">
        <f>IF(Pสรุปปลายปี3!AB31="","",Pสรุปปลายปี3!AB31)</f>
        <v/>
      </c>
      <c r="L26" s="137" t="str">
        <f>IF(Pสรุปปลายปี3!AF31="","",Pสรุปปลายปี3!AF31)</f>
        <v/>
      </c>
      <c r="M26" s="137" t="str">
        <f>IF(Pสรุปปลายปี3!AJ31="","",Pสรุปปลายปี3!AJ31)</f>
        <v/>
      </c>
      <c r="N26" s="137" t="str">
        <f>IF(Pสรุปปลายปี3!AN31="","",Pสรุปปลายปี3!AN31)</f>
        <v/>
      </c>
      <c r="O26" s="137" t="str">
        <f>IF(Pสรุปปลายปี3!AR31="","",Pสรุปปลายปี3!AR31)</f>
        <v/>
      </c>
      <c r="P26" s="137" t="str">
        <f>IF(Pสรุปปลายปี3!AV31="","",Pสรุปปลายปี3!AV31)</f>
        <v/>
      </c>
      <c r="Q26" s="137" t="str">
        <f>IF(Pสรุปปลายปี3!AZ31="","",Pสรุปปลายปี3!AZ31)</f>
        <v/>
      </c>
      <c r="R26" s="137" t="str">
        <f>IF(Pสรุปปลายปี3!BD31="","",Pสรุปปลายปี3!BD31)</f>
        <v/>
      </c>
      <c r="S26" s="137" t="str">
        <f>IF(Pสรุปปลายปี3!BH31="","",Pสรุปปลายปี3!BH31)</f>
        <v/>
      </c>
      <c r="T26" s="472" t="str">
        <f t="shared" si="0"/>
        <v/>
      </c>
      <c r="U26" s="473" t="str">
        <f t="shared" si="1"/>
        <v/>
      </c>
      <c r="V26" s="476"/>
      <c r="W26" s="477"/>
      <c r="Y26" s="132" t="str">
        <f t="shared" si="2"/>
        <v/>
      </c>
      <c r="Z26" s="132" t="str">
        <f t="shared" si="3"/>
        <v/>
      </c>
      <c r="AA26" s="132" t="str">
        <f t="shared" si="4"/>
        <v/>
      </c>
      <c r="AB26" s="132" t="str">
        <f t="shared" si="5"/>
        <v/>
      </c>
      <c r="AC26" s="132" t="str">
        <f t="shared" si="6"/>
        <v/>
      </c>
      <c r="AD26" s="132" t="str">
        <f t="shared" si="7"/>
        <v/>
      </c>
      <c r="AE26" s="132" t="str">
        <f t="shared" si="8"/>
        <v/>
      </c>
      <c r="AF26" s="132" t="str">
        <f t="shared" si="9"/>
        <v/>
      </c>
      <c r="AG26" s="132" t="str">
        <f t="shared" si="10"/>
        <v/>
      </c>
      <c r="AH26" s="132" t="str">
        <f t="shared" si="11"/>
        <v/>
      </c>
      <c r="AI26" s="132" t="str">
        <f t="shared" si="12"/>
        <v/>
      </c>
      <c r="AJ26" s="132" t="str">
        <f t="shared" si="13"/>
        <v/>
      </c>
      <c r="AK26" s="132" t="str">
        <f t="shared" si="14"/>
        <v/>
      </c>
      <c r="AL26" s="132" t="str">
        <f t="shared" si="15"/>
        <v/>
      </c>
      <c r="AM26" s="132"/>
      <c r="AN26" s="133">
        <f t="shared" si="16"/>
        <v>0</v>
      </c>
    </row>
    <row r="27" spans="2:40">
      <c r="B27" s="412"/>
      <c r="C27" s="25"/>
      <c r="D27" s="471" t="str">
        <f>IF(ข้อมูลนร.2!D28="","",ข้อมูลนร.2!D28)</f>
        <v/>
      </c>
      <c r="E27" s="52" t="str">
        <f>IF(ข้อมูลนร.2!G28="","",ข้อมูลนร.2!G28)</f>
        <v/>
      </c>
      <c r="F27" s="137" t="str">
        <f>IF(Pสรุปปลายปี3!H32="","",Pสรุปปลายปี3!H32)</f>
        <v/>
      </c>
      <c r="G27" s="137" t="str">
        <f>IF(Pสรุปปลายปี3!L32="","",Pสรุปปลายปี3!L32)</f>
        <v/>
      </c>
      <c r="H27" s="137" t="str">
        <f>IF(Pสรุปปลายปี3!P32="","",Pสรุปปลายปี3!P32)</f>
        <v/>
      </c>
      <c r="I27" s="137" t="str">
        <f>IF(Pสรุปปลายปี3!T32="","",Pสรุปปลายปี3!T32)</f>
        <v/>
      </c>
      <c r="J27" s="137" t="str">
        <f>IF(Pสรุปปลายปี3!X32="","",Pสรุปปลายปี3!X32)</f>
        <v/>
      </c>
      <c r="K27" s="137" t="str">
        <f>IF(Pสรุปปลายปี3!AB32="","",Pสรุปปลายปี3!AB32)</f>
        <v/>
      </c>
      <c r="L27" s="137" t="str">
        <f>IF(Pสรุปปลายปี3!AF32="","",Pสรุปปลายปี3!AF32)</f>
        <v/>
      </c>
      <c r="M27" s="137" t="str">
        <f>IF(Pสรุปปลายปี3!AJ32="","",Pสรุปปลายปี3!AJ32)</f>
        <v/>
      </c>
      <c r="N27" s="137" t="str">
        <f>IF(Pสรุปปลายปี3!AN32="","",Pสรุปปลายปี3!AN32)</f>
        <v/>
      </c>
      <c r="O27" s="137" t="str">
        <f>IF(Pสรุปปลายปี3!AR32="","",Pสรุปปลายปี3!AR32)</f>
        <v/>
      </c>
      <c r="P27" s="137" t="str">
        <f>IF(Pสรุปปลายปี3!AV32="","",Pสรุปปลายปี3!AV32)</f>
        <v/>
      </c>
      <c r="Q27" s="137" t="str">
        <f>IF(Pสรุปปลายปี3!AZ32="","",Pสรุปปลายปี3!AZ32)</f>
        <v/>
      </c>
      <c r="R27" s="137" t="str">
        <f>IF(Pสรุปปลายปี3!BD32="","",Pสรุปปลายปี3!BD32)</f>
        <v/>
      </c>
      <c r="S27" s="137" t="str">
        <f>IF(Pสรุปปลายปี3!BH32="","",Pสรุปปลายปี3!BH32)</f>
        <v/>
      </c>
      <c r="T27" s="472" t="str">
        <f t="shared" si="0"/>
        <v/>
      </c>
      <c r="U27" s="473" t="str">
        <f t="shared" si="1"/>
        <v/>
      </c>
      <c r="V27" s="476"/>
      <c r="W27" s="477"/>
      <c r="Y27" s="132" t="str">
        <f t="shared" si="2"/>
        <v/>
      </c>
      <c r="Z27" s="132" t="str">
        <f t="shared" si="3"/>
        <v/>
      </c>
      <c r="AA27" s="132" t="str">
        <f t="shared" si="4"/>
        <v/>
      </c>
      <c r="AB27" s="132" t="str">
        <f t="shared" si="5"/>
        <v/>
      </c>
      <c r="AC27" s="132" t="str">
        <f t="shared" si="6"/>
        <v/>
      </c>
      <c r="AD27" s="132" t="str">
        <f t="shared" si="7"/>
        <v/>
      </c>
      <c r="AE27" s="132" t="str">
        <f t="shared" si="8"/>
        <v/>
      </c>
      <c r="AF27" s="132" t="str">
        <f t="shared" si="9"/>
        <v/>
      </c>
      <c r="AG27" s="132" t="str">
        <f t="shared" si="10"/>
        <v/>
      </c>
      <c r="AH27" s="132" t="str">
        <f t="shared" si="11"/>
        <v/>
      </c>
      <c r="AI27" s="132" t="str">
        <f t="shared" si="12"/>
        <v/>
      </c>
      <c r="AJ27" s="132" t="str">
        <f t="shared" si="13"/>
        <v/>
      </c>
      <c r="AK27" s="132" t="str">
        <f t="shared" si="14"/>
        <v/>
      </c>
      <c r="AL27" s="132" t="str">
        <f t="shared" si="15"/>
        <v/>
      </c>
      <c r="AM27" s="132"/>
      <c r="AN27" s="133">
        <f t="shared" si="16"/>
        <v>0</v>
      </c>
    </row>
    <row r="28" spans="2:40">
      <c r="B28" s="412"/>
      <c r="C28" s="25"/>
      <c r="D28" s="471" t="str">
        <f>IF(ข้อมูลนร.2!D29="","",ข้อมูลนร.2!D29)</f>
        <v/>
      </c>
      <c r="E28" s="52" t="str">
        <f>IF(ข้อมูลนร.2!G29="","",ข้อมูลนร.2!G29)</f>
        <v/>
      </c>
      <c r="F28" s="137" t="str">
        <f>IF(Pสรุปปลายปี3!H33="","",Pสรุปปลายปี3!H33)</f>
        <v/>
      </c>
      <c r="G28" s="137" t="str">
        <f>IF(Pสรุปปลายปี3!L33="","",Pสรุปปลายปี3!L33)</f>
        <v/>
      </c>
      <c r="H28" s="137" t="str">
        <f>IF(Pสรุปปลายปี3!P33="","",Pสรุปปลายปี3!P33)</f>
        <v/>
      </c>
      <c r="I28" s="137" t="str">
        <f>IF(Pสรุปปลายปี3!T33="","",Pสรุปปลายปี3!T33)</f>
        <v/>
      </c>
      <c r="J28" s="137" t="str">
        <f>IF(Pสรุปปลายปี3!X33="","",Pสรุปปลายปี3!X33)</f>
        <v/>
      </c>
      <c r="K28" s="137" t="str">
        <f>IF(Pสรุปปลายปี3!AB33="","",Pสรุปปลายปี3!AB33)</f>
        <v/>
      </c>
      <c r="L28" s="137" t="str">
        <f>IF(Pสรุปปลายปี3!AF33="","",Pสรุปปลายปี3!AF33)</f>
        <v/>
      </c>
      <c r="M28" s="137" t="str">
        <f>IF(Pสรุปปลายปี3!AJ33="","",Pสรุปปลายปี3!AJ33)</f>
        <v/>
      </c>
      <c r="N28" s="137" t="str">
        <f>IF(Pสรุปปลายปี3!AN33="","",Pสรุปปลายปี3!AN33)</f>
        <v/>
      </c>
      <c r="O28" s="137" t="str">
        <f>IF(Pสรุปปลายปี3!AR33="","",Pสรุปปลายปี3!AR33)</f>
        <v/>
      </c>
      <c r="P28" s="137" t="str">
        <f>IF(Pสรุปปลายปี3!AV33="","",Pสรุปปลายปี3!AV33)</f>
        <v/>
      </c>
      <c r="Q28" s="137" t="str">
        <f>IF(Pสรุปปลายปี3!AZ33="","",Pสรุปปลายปี3!AZ33)</f>
        <v/>
      </c>
      <c r="R28" s="137" t="str">
        <f>IF(Pสรุปปลายปี3!BD33="","",Pสรุปปลายปี3!BD33)</f>
        <v/>
      </c>
      <c r="S28" s="137" t="str">
        <f>IF(Pสรุปปลายปี3!BH33="","",Pสรุปปลายปี3!BH33)</f>
        <v/>
      </c>
      <c r="T28" s="472" t="str">
        <f t="shared" si="0"/>
        <v/>
      </c>
      <c r="U28" s="473" t="str">
        <f t="shared" si="1"/>
        <v/>
      </c>
      <c r="V28" s="476"/>
      <c r="W28" s="477"/>
      <c r="Y28" s="132" t="str">
        <f t="shared" si="2"/>
        <v/>
      </c>
      <c r="Z28" s="132" t="str">
        <f t="shared" si="3"/>
        <v/>
      </c>
      <c r="AA28" s="132" t="str">
        <f t="shared" si="4"/>
        <v/>
      </c>
      <c r="AB28" s="132" t="str">
        <f t="shared" si="5"/>
        <v/>
      </c>
      <c r="AC28" s="132" t="str">
        <f t="shared" si="6"/>
        <v/>
      </c>
      <c r="AD28" s="132" t="str">
        <f t="shared" si="7"/>
        <v/>
      </c>
      <c r="AE28" s="132" t="str">
        <f t="shared" si="8"/>
        <v/>
      </c>
      <c r="AF28" s="132" t="str">
        <f t="shared" si="9"/>
        <v/>
      </c>
      <c r="AG28" s="132" t="str">
        <f t="shared" si="10"/>
        <v/>
      </c>
      <c r="AH28" s="132" t="str">
        <f t="shared" si="11"/>
        <v/>
      </c>
      <c r="AI28" s="132" t="str">
        <f t="shared" si="12"/>
        <v/>
      </c>
      <c r="AJ28" s="132" t="str">
        <f t="shared" si="13"/>
        <v/>
      </c>
      <c r="AK28" s="132" t="str">
        <f t="shared" si="14"/>
        <v/>
      </c>
      <c r="AL28" s="132" t="str">
        <f t="shared" si="15"/>
        <v/>
      </c>
      <c r="AM28" s="132"/>
      <c r="AN28" s="133">
        <f t="shared" si="16"/>
        <v>0</v>
      </c>
    </row>
    <row r="29" spans="2:40">
      <c r="B29" s="412"/>
      <c r="C29" s="25"/>
      <c r="D29" s="471" t="str">
        <f>IF(ข้อมูลนร.2!D30="","",ข้อมูลนร.2!D30)</f>
        <v/>
      </c>
      <c r="E29" s="52" t="str">
        <f>IF(ข้อมูลนร.2!G30="","",ข้อมูลนร.2!G30)</f>
        <v/>
      </c>
      <c r="F29" s="137" t="str">
        <f>IF(Pสรุปปลายปี3!H34="","",Pสรุปปลายปี3!H34)</f>
        <v/>
      </c>
      <c r="G29" s="137" t="str">
        <f>IF(Pสรุปปลายปี3!L34="","",Pสรุปปลายปี3!L34)</f>
        <v/>
      </c>
      <c r="H29" s="137" t="str">
        <f>IF(Pสรุปปลายปี3!P34="","",Pสรุปปลายปี3!P34)</f>
        <v/>
      </c>
      <c r="I29" s="137" t="str">
        <f>IF(Pสรุปปลายปี3!T34="","",Pสรุปปลายปี3!T34)</f>
        <v/>
      </c>
      <c r="J29" s="137" t="str">
        <f>IF(Pสรุปปลายปี3!X34="","",Pสรุปปลายปี3!X34)</f>
        <v/>
      </c>
      <c r="K29" s="137" t="str">
        <f>IF(Pสรุปปลายปี3!AB34="","",Pสรุปปลายปี3!AB34)</f>
        <v/>
      </c>
      <c r="L29" s="137" t="str">
        <f>IF(Pสรุปปลายปี3!AF34="","",Pสรุปปลายปี3!AF34)</f>
        <v/>
      </c>
      <c r="M29" s="137" t="str">
        <f>IF(Pสรุปปลายปี3!AJ34="","",Pสรุปปลายปี3!AJ34)</f>
        <v/>
      </c>
      <c r="N29" s="137" t="str">
        <f>IF(Pสรุปปลายปี3!AN34="","",Pสรุปปลายปี3!AN34)</f>
        <v/>
      </c>
      <c r="O29" s="137" t="str">
        <f>IF(Pสรุปปลายปี3!AR34="","",Pสรุปปลายปี3!AR34)</f>
        <v/>
      </c>
      <c r="P29" s="137" t="str">
        <f>IF(Pสรุปปลายปี3!AV34="","",Pสรุปปลายปี3!AV34)</f>
        <v/>
      </c>
      <c r="Q29" s="137" t="str">
        <f>IF(Pสรุปปลายปี3!AZ34="","",Pสรุปปลายปี3!AZ34)</f>
        <v/>
      </c>
      <c r="R29" s="137" t="str">
        <f>IF(Pสรุปปลายปี3!BD34="","",Pสรุปปลายปี3!BD34)</f>
        <v/>
      </c>
      <c r="S29" s="137" t="str">
        <f>IF(Pสรุปปลายปี3!BH34="","",Pสรุปปลายปี3!BH34)</f>
        <v/>
      </c>
      <c r="T29" s="472" t="str">
        <f t="shared" si="0"/>
        <v/>
      </c>
      <c r="U29" s="473" t="str">
        <f t="shared" si="1"/>
        <v/>
      </c>
      <c r="V29" s="476"/>
      <c r="W29" s="477"/>
      <c r="Y29" s="132" t="str">
        <f t="shared" si="2"/>
        <v/>
      </c>
      <c r="Z29" s="132" t="str">
        <f t="shared" si="3"/>
        <v/>
      </c>
      <c r="AA29" s="132" t="str">
        <f t="shared" si="4"/>
        <v/>
      </c>
      <c r="AB29" s="132" t="str">
        <f t="shared" si="5"/>
        <v/>
      </c>
      <c r="AC29" s="132" t="str">
        <f t="shared" si="6"/>
        <v/>
      </c>
      <c r="AD29" s="132" t="str">
        <f t="shared" si="7"/>
        <v/>
      </c>
      <c r="AE29" s="132" t="str">
        <f t="shared" si="8"/>
        <v/>
      </c>
      <c r="AF29" s="132" t="str">
        <f t="shared" si="9"/>
        <v/>
      </c>
      <c r="AG29" s="132" t="str">
        <f t="shared" si="10"/>
        <v/>
      </c>
      <c r="AH29" s="132" t="str">
        <f t="shared" si="11"/>
        <v/>
      </c>
      <c r="AI29" s="132" t="str">
        <f t="shared" si="12"/>
        <v/>
      </c>
      <c r="AJ29" s="132" t="str">
        <f t="shared" si="13"/>
        <v/>
      </c>
      <c r="AK29" s="132" t="str">
        <f t="shared" si="14"/>
        <v/>
      </c>
      <c r="AL29" s="132" t="str">
        <f t="shared" si="15"/>
        <v/>
      </c>
      <c r="AM29" s="132"/>
      <c r="AN29" s="133">
        <f t="shared" si="16"/>
        <v>0</v>
      </c>
    </row>
    <row r="30" spans="2:40">
      <c r="B30" s="412"/>
      <c r="C30" s="25"/>
      <c r="D30" s="471" t="str">
        <f>IF(ข้อมูลนร.2!D31="","",ข้อมูลนร.2!D31)</f>
        <v/>
      </c>
      <c r="E30" s="52" t="str">
        <f>IF(ข้อมูลนร.2!G31="","",ข้อมูลนร.2!G31)</f>
        <v/>
      </c>
      <c r="F30" s="137" t="str">
        <f>IF(Pสรุปปลายปี3!H35="","",Pสรุปปลายปี3!H35)</f>
        <v/>
      </c>
      <c r="G30" s="137" t="str">
        <f>IF(Pสรุปปลายปี3!L35="","",Pสรุปปลายปี3!L35)</f>
        <v/>
      </c>
      <c r="H30" s="137" t="str">
        <f>IF(Pสรุปปลายปี3!P35="","",Pสรุปปลายปี3!P35)</f>
        <v/>
      </c>
      <c r="I30" s="137" t="str">
        <f>IF(Pสรุปปลายปี3!T35="","",Pสรุปปลายปี3!T35)</f>
        <v/>
      </c>
      <c r="J30" s="137" t="str">
        <f>IF(Pสรุปปลายปี3!X35="","",Pสรุปปลายปี3!X35)</f>
        <v/>
      </c>
      <c r="K30" s="137" t="str">
        <f>IF(Pสรุปปลายปี3!AB35="","",Pสรุปปลายปี3!AB35)</f>
        <v/>
      </c>
      <c r="L30" s="137" t="str">
        <f>IF(Pสรุปปลายปี3!AF35="","",Pสรุปปลายปี3!AF35)</f>
        <v/>
      </c>
      <c r="M30" s="137" t="str">
        <f>IF(Pสรุปปลายปี3!AJ35="","",Pสรุปปลายปี3!AJ35)</f>
        <v/>
      </c>
      <c r="N30" s="137" t="str">
        <f>IF(Pสรุปปลายปี3!AN35="","",Pสรุปปลายปี3!AN35)</f>
        <v/>
      </c>
      <c r="O30" s="137" t="str">
        <f>IF(Pสรุปปลายปี3!AR35="","",Pสรุปปลายปี3!AR35)</f>
        <v/>
      </c>
      <c r="P30" s="137" t="str">
        <f>IF(Pสรุปปลายปี3!AV35="","",Pสรุปปลายปี3!AV35)</f>
        <v/>
      </c>
      <c r="Q30" s="137" t="str">
        <f>IF(Pสรุปปลายปี3!AZ35="","",Pสรุปปลายปี3!AZ35)</f>
        <v/>
      </c>
      <c r="R30" s="137" t="str">
        <f>IF(Pสรุปปลายปี3!BD35="","",Pสรุปปลายปี3!BD35)</f>
        <v/>
      </c>
      <c r="S30" s="137" t="str">
        <f>IF(Pสรุปปลายปี3!BH35="","",Pสรุปปลายปี3!BH35)</f>
        <v/>
      </c>
      <c r="T30" s="472" t="str">
        <f t="shared" si="0"/>
        <v/>
      </c>
      <c r="U30" s="473" t="str">
        <f t="shared" si="1"/>
        <v/>
      </c>
      <c r="V30" s="476"/>
      <c r="W30" s="477"/>
      <c r="Y30" s="132" t="str">
        <f t="shared" si="2"/>
        <v/>
      </c>
      <c r="Z30" s="132" t="str">
        <f t="shared" si="3"/>
        <v/>
      </c>
      <c r="AA30" s="132" t="str">
        <f t="shared" si="4"/>
        <v/>
      </c>
      <c r="AB30" s="132" t="str">
        <f t="shared" si="5"/>
        <v/>
      </c>
      <c r="AC30" s="132" t="str">
        <f t="shared" si="6"/>
        <v/>
      </c>
      <c r="AD30" s="132" t="str">
        <f t="shared" si="7"/>
        <v/>
      </c>
      <c r="AE30" s="132" t="str">
        <f t="shared" si="8"/>
        <v/>
      </c>
      <c r="AF30" s="132" t="str">
        <f t="shared" si="9"/>
        <v/>
      </c>
      <c r="AG30" s="132" t="str">
        <f t="shared" si="10"/>
        <v/>
      </c>
      <c r="AH30" s="132" t="str">
        <f t="shared" si="11"/>
        <v/>
      </c>
      <c r="AI30" s="132" t="str">
        <f t="shared" si="12"/>
        <v/>
      </c>
      <c r="AJ30" s="132" t="str">
        <f t="shared" si="13"/>
        <v/>
      </c>
      <c r="AK30" s="132" t="str">
        <f t="shared" si="14"/>
        <v/>
      </c>
      <c r="AL30" s="132" t="str">
        <f t="shared" si="15"/>
        <v/>
      </c>
      <c r="AM30" s="132"/>
      <c r="AN30" s="133">
        <f t="shared" si="16"/>
        <v>0</v>
      </c>
    </row>
    <row r="31" spans="2:40">
      <c r="B31" s="412"/>
      <c r="C31" s="25"/>
      <c r="D31" s="471" t="str">
        <f>IF(ข้อมูลนร.2!D32="","",ข้อมูลนร.2!D32)</f>
        <v/>
      </c>
      <c r="E31" s="52" t="str">
        <f>IF(ข้อมูลนร.2!G32="","",ข้อมูลนร.2!G32)</f>
        <v/>
      </c>
      <c r="F31" s="137" t="str">
        <f>IF(Pสรุปปลายปี3!H36="","",Pสรุปปลายปี3!H36)</f>
        <v/>
      </c>
      <c r="G31" s="137" t="str">
        <f>IF(Pสรุปปลายปี3!L36="","",Pสรุปปลายปี3!L36)</f>
        <v/>
      </c>
      <c r="H31" s="137" t="str">
        <f>IF(Pสรุปปลายปี3!P36="","",Pสรุปปลายปี3!P36)</f>
        <v/>
      </c>
      <c r="I31" s="137" t="str">
        <f>IF(Pสรุปปลายปี3!T36="","",Pสรุปปลายปี3!T36)</f>
        <v/>
      </c>
      <c r="J31" s="137" t="str">
        <f>IF(Pสรุปปลายปี3!X36="","",Pสรุปปลายปี3!X36)</f>
        <v/>
      </c>
      <c r="K31" s="137" t="str">
        <f>IF(Pสรุปปลายปี3!AB36="","",Pสรุปปลายปี3!AB36)</f>
        <v/>
      </c>
      <c r="L31" s="137" t="str">
        <f>IF(Pสรุปปลายปี3!AF36="","",Pสรุปปลายปี3!AF36)</f>
        <v/>
      </c>
      <c r="M31" s="137" t="str">
        <f>IF(Pสรุปปลายปี3!AJ36="","",Pสรุปปลายปี3!AJ36)</f>
        <v/>
      </c>
      <c r="N31" s="137" t="str">
        <f>IF(Pสรุปปลายปี3!AN36="","",Pสรุปปลายปี3!AN36)</f>
        <v/>
      </c>
      <c r="O31" s="137" t="str">
        <f>IF(Pสรุปปลายปี3!AR36="","",Pสรุปปลายปี3!AR36)</f>
        <v/>
      </c>
      <c r="P31" s="137" t="str">
        <f>IF(Pสรุปปลายปี3!AV36="","",Pสรุปปลายปี3!AV36)</f>
        <v/>
      </c>
      <c r="Q31" s="137" t="str">
        <f>IF(Pสรุปปลายปี3!AZ36="","",Pสรุปปลายปี3!AZ36)</f>
        <v/>
      </c>
      <c r="R31" s="137" t="str">
        <f>IF(Pสรุปปลายปี3!BD36="","",Pสรุปปลายปี3!BD36)</f>
        <v/>
      </c>
      <c r="S31" s="137" t="str">
        <f>IF(Pสรุปปลายปี3!BH36="","",Pสรุปปลายปี3!BH36)</f>
        <v/>
      </c>
      <c r="T31" s="472" t="str">
        <f t="shared" si="0"/>
        <v/>
      </c>
      <c r="U31" s="473" t="str">
        <f t="shared" si="1"/>
        <v/>
      </c>
      <c r="V31" s="476"/>
      <c r="W31" s="477"/>
      <c r="Y31" s="132" t="str">
        <f t="shared" si="2"/>
        <v/>
      </c>
      <c r="Z31" s="132" t="str">
        <f t="shared" si="3"/>
        <v/>
      </c>
      <c r="AA31" s="132" t="str">
        <f t="shared" si="4"/>
        <v/>
      </c>
      <c r="AB31" s="132" t="str">
        <f t="shared" si="5"/>
        <v/>
      </c>
      <c r="AC31" s="132" t="str">
        <f t="shared" si="6"/>
        <v/>
      </c>
      <c r="AD31" s="132" t="str">
        <f t="shared" si="7"/>
        <v/>
      </c>
      <c r="AE31" s="132" t="str">
        <f t="shared" si="8"/>
        <v/>
      </c>
      <c r="AF31" s="132" t="str">
        <f t="shared" si="9"/>
        <v/>
      </c>
      <c r="AG31" s="132" t="str">
        <f t="shared" si="10"/>
        <v/>
      </c>
      <c r="AH31" s="132" t="str">
        <f t="shared" si="11"/>
        <v/>
      </c>
      <c r="AI31" s="132" t="str">
        <f t="shared" si="12"/>
        <v/>
      </c>
      <c r="AJ31" s="132" t="str">
        <f t="shared" si="13"/>
        <v/>
      </c>
      <c r="AK31" s="132" t="str">
        <f t="shared" si="14"/>
        <v/>
      </c>
      <c r="AL31" s="132" t="str">
        <f t="shared" si="15"/>
        <v/>
      </c>
      <c r="AM31" s="132"/>
      <c r="AN31" s="133">
        <f t="shared" si="16"/>
        <v>0</v>
      </c>
    </row>
    <row r="32" spans="2:40">
      <c r="B32" s="412"/>
      <c r="C32" s="25"/>
      <c r="D32" s="471" t="str">
        <f>IF(ข้อมูลนร.2!D33="","",ข้อมูลนร.2!D33)</f>
        <v/>
      </c>
      <c r="E32" s="52" t="str">
        <f>IF(ข้อมูลนร.2!G33="","",ข้อมูลนร.2!G33)</f>
        <v/>
      </c>
      <c r="F32" s="137" t="str">
        <f>IF(Pสรุปปลายปี3!H37="","",Pสรุปปลายปี3!H37)</f>
        <v/>
      </c>
      <c r="G32" s="137" t="str">
        <f>IF(Pสรุปปลายปี3!L37="","",Pสรุปปลายปี3!L37)</f>
        <v/>
      </c>
      <c r="H32" s="137" t="str">
        <f>IF(Pสรุปปลายปี3!P37="","",Pสรุปปลายปี3!P37)</f>
        <v/>
      </c>
      <c r="I32" s="137" t="str">
        <f>IF(Pสรุปปลายปี3!T37="","",Pสรุปปลายปี3!T37)</f>
        <v/>
      </c>
      <c r="J32" s="137" t="str">
        <f>IF(Pสรุปปลายปี3!X37="","",Pสรุปปลายปี3!X37)</f>
        <v/>
      </c>
      <c r="K32" s="137" t="str">
        <f>IF(Pสรุปปลายปี3!AB37="","",Pสรุปปลายปี3!AB37)</f>
        <v/>
      </c>
      <c r="L32" s="137" t="str">
        <f>IF(Pสรุปปลายปี3!AF37="","",Pสรุปปลายปี3!AF37)</f>
        <v/>
      </c>
      <c r="M32" s="137" t="str">
        <f>IF(Pสรุปปลายปี3!AJ37="","",Pสรุปปลายปี3!AJ37)</f>
        <v/>
      </c>
      <c r="N32" s="137" t="str">
        <f>IF(Pสรุปปลายปี3!AN37="","",Pสรุปปลายปี3!AN37)</f>
        <v/>
      </c>
      <c r="O32" s="137" t="str">
        <f>IF(Pสรุปปลายปี3!AR37="","",Pสรุปปลายปี3!AR37)</f>
        <v/>
      </c>
      <c r="P32" s="137" t="str">
        <f>IF(Pสรุปปลายปี3!AV37="","",Pสรุปปลายปี3!AV37)</f>
        <v/>
      </c>
      <c r="Q32" s="137" t="str">
        <f>IF(Pสรุปปลายปี3!AZ37="","",Pสรุปปลายปี3!AZ37)</f>
        <v/>
      </c>
      <c r="R32" s="137" t="str">
        <f>IF(Pสรุปปลายปี3!BD37="","",Pสรุปปลายปี3!BD37)</f>
        <v/>
      </c>
      <c r="S32" s="137" t="str">
        <f>IF(Pสรุปปลายปี3!BH37="","",Pสรุปปลายปี3!BH37)</f>
        <v/>
      </c>
      <c r="T32" s="472" t="str">
        <f t="shared" si="0"/>
        <v/>
      </c>
      <c r="U32" s="473" t="str">
        <f t="shared" si="1"/>
        <v/>
      </c>
      <c r="V32" s="476"/>
      <c r="W32" s="477"/>
      <c r="Y32" s="132" t="str">
        <f t="shared" si="2"/>
        <v/>
      </c>
      <c r="Z32" s="132" t="str">
        <f t="shared" si="3"/>
        <v/>
      </c>
      <c r="AA32" s="132" t="str">
        <f t="shared" si="4"/>
        <v/>
      </c>
      <c r="AB32" s="132" t="str">
        <f t="shared" si="5"/>
        <v/>
      </c>
      <c r="AC32" s="132" t="str">
        <f t="shared" si="6"/>
        <v/>
      </c>
      <c r="AD32" s="132" t="str">
        <f t="shared" si="7"/>
        <v/>
      </c>
      <c r="AE32" s="132" t="str">
        <f t="shared" si="8"/>
        <v/>
      </c>
      <c r="AF32" s="132" t="str">
        <f t="shared" si="9"/>
        <v/>
      </c>
      <c r="AG32" s="132" t="str">
        <f t="shared" si="10"/>
        <v/>
      </c>
      <c r="AH32" s="132" t="str">
        <f t="shared" si="11"/>
        <v/>
      </c>
      <c r="AI32" s="132" t="str">
        <f t="shared" si="12"/>
        <v/>
      </c>
      <c r="AJ32" s="132" t="str">
        <f t="shared" si="13"/>
        <v/>
      </c>
      <c r="AK32" s="132" t="str">
        <f t="shared" si="14"/>
        <v/>
      </c>
      <c r="AL32" s="132" t="str">
        <f t="shared" si="15"/>
        <v/>
      </c>
      <c r="AM32" s="132"/>
      <c r="AN32" s="133">
        <f t="shared" si="16"/>
        <v>0</v>
      </c>
    </row>
    <row r="33" spans="2:40">
      <c r="B33" s="412"/>
      <c r="C33" s="25"/>
      <c r="D33" s="471" t="str">
        <f>IF(ข้อมูลนร.2!D34="","",ข้อมูลนร.2!D34)</f>
        <v/>
      </c>
      <c r="E33" s="52" t="str">
        <f>IF(ข้อมูลนร.2!G34="","",ข้อมูลนร.2!G34)</f>
        <v/>
      </c>
      <c r="F33" s="137" t="str">
        <f>IF(Pสรุปปลายปี3!H38="","",Pสรุปปลายปี3!H38)</f>
        <v/>
      </c>
      <c r="G33" s="137" t="str">
        <f>IF(Pสรุปปลายปี3!L38="","",Pสรุปปลายปี3!L38)</f>
        <v/>
      </c>
      <c r="H33" s="137" t="str">
        <f>IF(Pสรุปปลายปี3!P38="","",Pสรุปปลายปี3!P38)</f>
        <v/>
      </c>
      <c r="I33" s="137" t="str">
        <f>IF(Pสรุปปลายปี3!T38="","",Pสรุปปลายปี3!T38)</f>
        <v/>
      </c>
      <c r="J33" s="137" t="str">
        <f>IF(Pสรุปปลายปี3!X38="","",Pสรุปปลายปี3!X38)</f>
        <v/>
      </c>
      <c r="K33" s="137" t="str">
        <f>IF(Pสรุปปลายปี3!AB38="","",Pสรุปปลายปี3!AB38)</f>
        <v/>
      </c>
      <c r="L33" s="137" t="str">
        <f>IF(Pสรุปปลายปี3!AF38="","",Pสรุปปลายปี3!AF38)</f>
        <v/>
      </c>
      <c r="M33" s="137" t="str">
        <f>IF(Pสรุปปลายปี3!AJ38="","",Pสรุปปลายปี3!AJ38)</f>
        <v/>
      </c>
      <c r="N33" s="137" t="str">
        <f>IF(Pสรุปปลายปี3!AN38="","",Pสรุปปลายปี3!AN38)</f>
        <v/>
      </c>
      <c r="O33" s="137" t="str">
        <f>IF(Pสรุปปลายปี3!AR38="","",Pสรุปปลายปี3!AR38)</f>
        <v/>
      </c>
      <c r="P33" s="137" t="str">
        <f>IF(Pสรุปปลายปี3!AV38="","",Pสรุปปลายปี3!AV38)</f>
        <v/>
      </c>
      <c r="Q33" s="137" t="str">
        <f>IF(Pสรุปปลายปี3!AZ38="","",Pสรุปปลายปี3!AZ38)</f>
        <v/>
      </c>
      <c r="R33" s="137" t="str">
        <f>IF(Pสรุปปลายปี3!BD38="","",Pสรุปปลายปี3!BD38)</f>
        <v/>
      </c>
      <c r="S33" s="137" t="str">
        <f>IF(Pสรุปปลายปี3!BH38="","",Pสรุปปลายปี3!BH38)</f>
        <v/>
      </c>
      <c r="T33" s="472" t="str">
        <f t="shared" si="0"/>
        <v/>
      </c>
      <c r="U33" s="473" t="str">
        <f t="shared" si="1"/>
        <v/>
      </c>
      <c r="V33" s="476"/>
      <c r="W33" s="477"/>
      <c r="Y33" s="132" t="str">
        <f t="shared" si="2"/>
        <v/>
      </c>
      <c r="Z33" s="132" t="str">
        <f t="shared" si="3"/>
        <v/>
      </c>
      <c r="AA33" s="132" t="str">
        <f t="shared" si="4"/>
        <v/>
      </c>
      <c r="AB33" s="132" t="str">
        <f t="shared" si="5"/>
        <v/>
      </c>
      <c r="AC33" s="132" t="str">
        <f t="shared" si="6"/>
        <v/>
      </c>
      <c r="AD33" s="132" t="str">
        <f t="shared" si="7"/>
        <v/>
      </c>
      <c r="AE33" s="132" t="str">
        <f t="shared" si="8"/>
        <v/>
      </c>
      <c r="AF33" s="132" t="str">
        <f t="shared" si="9"/>
        <v/>
      </c>
      <c r="AG33" s="132" t="str">
        <f t="shared" si="10"/>
        <v/>
      </c>
      <c r="AH33" s="132" t="str">
        <f t="shared" si="11"/>
        <v/>
      </c>
      <c r="AI33" s="132" t="str">
        <f t="shared" si="12"/>
        <v/>
      </c>
      <c r="AJ33" s="132" t="str">
        <f t="shared" si="13"/>
        <v/>
      </c>
      <c r="AK33" s="132" t="str">
        <f t="shared" si="14"/>
        <v/>
      </c>
      <c r="AL33" s="132" t="str">
        <f t="shared" si="15"/>
        <v/>
      </c>
      <c r="AM33" s="132"/>
      <c r="AN33" s="133">
        <f t="shared" si="16"/>
        <v>0</v>
      </c>
    </row>
    <row r="34" spans="2:40">
      <c r="B34" s="412"/>
      <c r="C34" s="25"/>
      <c r="D34" s="471" t="str">
        <f>IF(ข้อมูลนร.2!D35="","",ข้อมูลนร.2!D35)</f>
        <v/>
      </c>
      <c r="E34" s="52" t="str">
        <f>IF(ข้อมูลนร.2!G35="","",ข้อมูลนร.2!G35)</f>
        <v/>
      </c>
      <c r="F34" s="137" t="str">
        <f>IF(Pสรุปปลายปี3!H39="","",Pสรุปปลายปี3!H39)</f>
        <v/>
      </c>
      <c r="G34" s="137" t="str">
        <f>IF(Pสรุปปลายปี3!L39="","",Pสรุปปลายปี3!L39)</f>
        <v/>
      </c>
      <c r="H34" s="137" t="str">
        <f>IF(Pสรุปปลายปี3!P39="","",Pสรุปปลายปี3!P39)</f>
        <v/>
      </c>
      <c r="I34" s="137" t="str">
        <f>IF(Pสรุปปลายปี3!T39="","",Pสรุปปลายปี3!T39)</f>
        <v/>
      </c>
      <c r="J34" s="137" t="str">
        <f>IF(Pสรุปปลายปี3!X39="","",Pสรุปปลายปี3!X39)</f>
        <v/>
      </c>
      <c r="K34" s="137" t="str">
        <f>IF(Pสรุปปลายปี3!AB39="","",Pสรุปปลายปี3!AB39)</f>
        <v/>
      </c>
      <c r="L34" s="137" t="str">
        <f>IF(Pสรุปปลายปี3!AF39="","",Pสรุปปลายปี3!AF39)</f>
        <v/>
      </c>
      <c r="M34" s="137" t="str">
        <f>IF(Pสรุปปลายปี3!AJ39="","",Pสรุปปลายปี3!AJ39)</f>
        <v/>
      </c>
      <c r="N34" s="137" t="str">
        <f>IF(Pสรุปปลายปี3!AN39="","",Pสรุปปลายปี3!AN39)</f>
        <v/>
      </c>
      <c r="O34" s="137" t="str">
        <f>IF(Pสรุปปลายปี3!AR39="","",Pสรุปปลายปี3!AR39)</f>
        <v/>
      </c>
      <c r="P34" s="137" t="str">
        <f>IF(Pสรุปปลายปี3!AV39="","",Pสรุปปลายปี3!AV39)</f>
        <v/>
      </c>
      <c r="Q34" s="137" t="str">
        <f>IF(Pสรุปปลายปี3!AZ39="","",Pสรุปปลายปี3!AZ39)</f>
        <v/>
      </c>
      <c r="R34" s="137" t="str">
        <f>IF(Pสรุปปลายปี3!BD39="","",Pสรุปปลายปี3!BD39)</f>
        <v/>
      </c>
      <c r="S34" s="137" t="str">
        <f>IF(Pสรุปปลายปี3!BH39="","",Pสรุปปลายปี3!BH39)</f>
        <v/>
      </c>
      <c r="T34" s="472" t="str">
        <f t="shared" si="0"/>
        <v/>
      </c>
      <c r="U34" s="473" t="str">
        <f t="shared" si="1"/>
        <v/>
      </c>
      <c r="V34" s="476"/>
      <c r="W34" s="477"/>
      <c r="Y34" s="132" t="str">
        <f t="shared" si="2"/>
        <v/>
      </c>
      <c r="Z34" s="132" t="str">
        <f t="shared" si="3"/>
        <v/>
      </c>
      <c r="AA34" s="132" t="str">
        <f t="shared" si="4"/>
        <v/>
      </c>
      <c r="AB34" s="132" t="str">
        <f t="shared" si="5"/>
        <v/>
      </c>
      <c r="AC34" s="132" t="str">
        <f t="shared" si="6"/>
        <v/>
      </c>
      <c r="AD34" s="132" t="str">
        <f t="shared" si="7"/>
        <v/>
      </c>
      <c r="AE34" s="132" t="str">
        <f t="shared" si="8"/>
        <v/>
      </c>
      <c r="AF34" s="132" t="str">
        <f t="shared" si="9"/>
        <v/>
      </c>
      <c r="AG34" s="132" t="str">
        <f t="shared" si="10"/>
        <v/>
      </c>
      <c r="AH34" s="132" t="str">
        <f t="shared" si="11"/>
        <v/>
      </c>
      <c r="AI34" s="132" t="str">
        <f t="shared" si="12"/>
        <v/>
      </c>
      <c r="AJ34" s="132" t="str">
        <f t="shared" si="13"/>
        <v/>
      </c>
      <c r="AK34" s="132" t="str">
        <f t="shared" si="14"/>
        <v/>
      </c>
      <c r="AL34" s="132" t="str">
        <f t="shared" si="15"/>
        <v/>
      </c>
      <c r="AM34" s="132"/>
      <c r="AN34" s="133">
        <f t="shared" si="16"/>
        <v>0</v>
      </c>
    </row>
    <row r="35" spans="2:40">
      <c r="B35" s="412"/>
      <c r="C35" s="25"/>
      <c r="D35" s="471" t="str">
        <f>IF(ข้อมูลนร.2!D36="","",ข้อมูลนร.2!D36)</f>
        <v/>
      </c>
      <c r="E35" s="52" t="str">
        <f>IF(ข้อมูลนร.2!G36="","",ข้อมูลนร.2!G36)</f>
        <v/>
      </c>
      <c r="F35" s="137" t="str">
        <f>IF(Pสรุปปลายปี3!H40="","",Pสรุปปลายปี3!H40)</f>
        <v/>
      </c>
      <c r="G35" s="137" t="str">
        <f>IF(Pสรุปปลายปี3!L40="","",Pสรุปปลายปี3!L40)</f>
        <v/>
      </c>
      <c r="H35" s="137" t="str">
        <f>IF(Pสรุปปลายปี3!P40="","",Pสรุปปลายปี3!P40)</f>
        <v/>
      </c>
      <c r="I35" s="137" t="str">
        <f>IF(Pสรุปปลายปี3!T40="","",Pสรุปปลายปี3!T40)</f>
        <v/>
      </c>
      <c r="J35" s="137" t="str">
        <f>IF(Pสรุปปลายปี3!X40="","",Pสรุปปลายปี3!X40)</f>
        <v/>
      </c>
      <c r="K35" s="137" t="str">
        <f>IF(Pสรุปปลายปี3!AB40="","",Pสรุปปลายปี3!AB40)</f>
        <v/>
      </c>
      <c r="L35" s="137" t="str">
        <f>IF(Pสรุปปลายปี3!AF40="","",Pสรุปปลายปี3!AF40)</f>
        <v/>
      </c>
      <c r="M35" s="137" t="str">
        <f>IF(Pสรุปปลายปี3!AJ40="","",Pสรุปปลายปี3!AJ40)</f>
        <v/>
      </c>
      <c r="N35" s="137" t="str">
        <f>IF(Pสรุปปลายปี3!AN40="","",Pสรุปปลายปี3!AN40)</f>
        <v/>
      </c>
      <c r="O35" s="137" t="str">
        <f>IF(Pสรุปปลายปี3!AR40="","",Pสรุปปลายปี3!AR40)</f>
        <v/>
      </c>
      <c r="P35" s="137" t="str">
        <f>IF(Pสรุปปลายปี3!AV40="","",Pสรุปปลายปี3!AV40)</f>
        <v/>
      </c>
      <c r="Q35" s="137" t="str">
        <f>IF(Pสรุปปลายปี3!AZ40="","",Pสรุปปลายปี3!AZ40)</f>
        <v/>
      </c>
      <c r="R35" s="137" t="str">
        <f>IF(Pสรุปปลายปี3!BD40="","",Pสรุปปลายปี3!BD40)</f>
        <v/>
      </c>
      <c r="S35" s="137" t="str">
        <f>IF(Pสรุปปลายปี3!BH40="","",Pสรุปปลายปี3!BH40)</f>
        <v/>
      </c>
      <c r="T35" s="472" t="str">
        <f t="shared" si="0"/>
        <v/>
      </c>
      <c r="U35" s="473" t="str">
        <f t="shared" si="1"/>
        <v/>
      </c>
      <c r="V35" s="476"/>
      <c r="W35" s="477"/>
      <c r="Y35" s="132" t="str">
        <f t="shared" si="2"/>
        <v/>
      </c>
      <c r="Z35" s="132" t="str">
        <f t="shared" si="3"/>
        <v/>
      </c>
      <c r="AA35" s="132" t="str">
        <f t="shared" si="4"/>
        <v/>
      </c>
      <c r="AB35" s="132" t="str">
        <f t="shared" si="5"/>
        <v/>
      </c>
      <c r="AC35" s="132" t="str">
        <f t="shared" si="6"/>
        <v/>
      </c>
      <c r="AD35" s="132" t="str">
        <f t="shared" si="7"/>
        <v/>
      </c>
      <c r="AE35" s="132" t="str">
        <f t="shared" si="8"/>
        <v/>
      </c>
      <c r="AF35" s="132" t="str">
        <f t="shared" si="9"/>
        <v/>
      </c>
      <c r="AG35" s="132" t="str">
        <f t="shared" si="10"/>
        <v/>
      </c>
      <c r="AH35" s="132" t="str">
        <f t="shared" si="11"/>
        <v/>
      </c>
      <c r="AI35" s="132" t="str">
        <f t="shared" si="12"/>
        <v/>
      </c>
      <c r="AJ35" s="132" t="str">
        <f t="shared" si="13"/>
        <v/>
      </c>
      <c r="AK35" s="132" t="str">
        <f t="shared" si="14"/>
        <v/>
      </c>
      <c r="AL35" s="132" t="str">
        <f t="shared" si="15"/>
        <v/>
      </c>
      <c r="AM35" s="132"/>
      <c r="AN35" s="133">
        <f t="shared" si="16"/>
        <v>0</v>
      </c>
    </row>
    <row r="36" spans="2:40">
      <c r="B36" s="412"/>
      <c r="C36" s="25"/>
      <c r="D36" s="471" t="str">
        <f>IF(ข้อมูลนร.2!D37="","",ข้อมูลนร.2!D37)</f>
        <v/>
      </c>
      <c r="E36" s="52" t="str">
        <f>IF(ข้อมูลนร.2!G37="","",ข้อมูลนร.2!G37)</f>
        <v/>
      </c>
      <c r="F36" s="137" t="str">
        <f>IF(Pสรุปปลายปี3!H41="","",Pสรุปปลายปี3!H41)</f>
        <v/>
      </c>
      <c r="G36" s="137" t="str">
        <f>IF(Pสรุปปลายปี3!L41="","",Pสรุปปลายปี3!L41)</f>
        <v/>
      </c>
      <c r="H36" s="137" t="str">
        <f>IF(Pสรุปปลายปี3!P41="","",Pสรุปปลายปี3!P41)</f>
        <v/>
      </c>
      <c r="I36" s="137" t="str">
        <f>IF(Pสรุปปลายปี3!T41="","",Pสรุปปลายปี3!T41)</f>
        <v/>
      </c>
      <c r="J36" s="137" t="str">
        <f>IF(Pสรุปปลายปี3!X41="","",Pสรุปปลายปี3!X41)</f>
        <v/>
      </c>
      <c r="K36" s="137" t="str">
        <f>IF(Pสรุปปลายปี3!AB41="","",Pสรุปปลายปี3!AB41)</f>
        <v/>
      </c>
      <c r="L36" s="137" t="str">
        <f>IF(Pสรุปปลายปี3!AF41="","",Pสรุปปลายปี3!AF41)</f>
        <v/>
      </c>
      <c r="M36" s="137" t="str">
        <f>IF(Pสรุปปลายปี3!AJ41="","",Pสรุปปลายปี3!AJ41)</f>
        <v/>
      </c>
      <c r="N36" s="137" t="str">
        <f>IF(Pสรุปปลายปี3!AN41="","",Pสรุปปลายปี3!AN41)</f>
        <v/>
      </c>
      <c r="O36" s="137" t="str">
        <f>IF(Pสรุปปลายปี3!AR41="","",Pสรุปปลายปี3!AR41)</f>
        <v/>
      </c>
      <c r="P36" s="137" t="str">
        <f>IF(Pสรุปปลายปี3!AV41="","",Pสรุปปลายปี3!AV41)</f>
        <v/>
      </c>
      <c r="Q36" s="137" t="str">
        <f>IF(Pสรุปปลายปี3!AZ41="","",Pสรุปปลายปี3!AZ41)</f>
        <v/>
      </c>
      <c r="R36" s="137" t="str">
        <f>IF(Pสรุปปลายปี3!BD41="","",Pสรุปปลายปี3!BD41)</f>
        <v/>
      </c>
      <c r="S36" s="137" t="str">
        <f>IF(Pสรุปปลายปี3!BH41="","",Pสรุปปลายปี3!BH41)</f>
        <v/>
      </c>
      <c r="T36" s="472" t="str">
        <f t="shared" si="0"/>
        <v/>
      </c>
      <c r="U36" s="473" t="str">
        <f t="shared" si="1"/>
        <v/>
      </c>
      <c r="V36" s="476"/>
      <c r="W36" s="477"/>
      <c r="Y36" s="132" t="str">
        <f t="shared" si="2"/>
        <v/>
      </c>
      <c r="Z36" s="132" t="str">
        <f t="shared" si="3"/>
        <v/>
      </c>
      <c r="AA36" s="132" t="str">
        <f t="shared" si="4"/>
        <v/>
      </c>
      <c r="AB36" s="132" t="str">
        <f t="shared" si="5"/>
        <v/>
      </c>
      <c r="AC36" s="132" t="str">
        <f t="shared" si="6"/>
        <v/>
      </c>
      <c r="AD36" s="132" t="str">
        <f t="shared" si="7"/>
        <v/>
      </c>
      <c r="AE36" s="132" t="str">
        <f t="shared" si="8"/>
        <v/>
      </c>
      <c r="AF36" s="132" t="str">
        <f t="shared" si="9"/>
        <v/>
      </c>
      <c r="AG36" s="132" t="str">
        <f t="shared" si="10"/>
        <v/>
      </c>
      <c r="AH36" s="132" t="str">
        <f t="shared" si="11"/>
        <v/>
      </c>
      <c r="AI36" s="132" t="str">
        <f t="shared" si="12"/>
        <v/>
      </c>
      <c r="AJ36" s="132" t="str">
        <f t="shared" si="13"/>
        <v/>
      </c>
      <c r="AK36" s="132" t="str">
        <f t="shared" si="14"/>
        <v/>
      </c>
      <c r="AL36" s="132" t="str">
        <f t="shared" si="15"/>
        <v/>
      </c>
      <c r="AM36" s="132"/>
      <c r="AN36" s="133">
        <f t="shared" si="16"/>
        <v>0</v>
      </c>
    </row>
    <row r="37" spans="2:40">
      <c r="B37" s="412"/>
      <c r="C37" s="25"/>
      <c r="D37" s="471" t="str">
        <f>IF(ข้อมูลนร.2!D38="","",ข้อมูลนร.2!D38)</f>
        <v/>
      </c>
      <c r="E37" s="52" t="str">
        <f>IF(ข้อมูลนร.2!G38="","",ข้อมูลนร.2!G38)</f>
        <v/>
      </c>
      <c r="F37" s="137" t="str">
        <f>IF(Pสรุปปลายปี3!H42="","",Pสรุปปลายปี3!H42)</f>
        <v/>
      </c>
      <c r="G37" s="137" t="str">
        <f>IF(Pสรุปปลายปี3!L42="","",Pสรุปปลายปี3!L42)</f>
        <v/>
      </c>
      <c r="H37" s="137" t="str">
        <f>IF(Pสรุปปลายปี3!P42="","",Pสรุปปลายปี3!P42)</f>
        <v/>
      </c>
      <c r="I37" s="137" t="str">
        <f>IF(Pสรุปปลายปี3!T42="","",Pสรุปปลายปี3!T42)</f>
        <v/>
      </c>
      <c r="J37" s="137" t="str">
        <f>IF(Pสรุปปลายปี3!X42="","",Pสรุปปลายปี3!X42)</f>
        <v/>
      </c>
      <c r="K37" s="137" t="str">
        <f>IF(Pสรุปปลายปี3!AB42="","",Pสรุปปลายปี3!AB42)</f>
        <v/>
      </c>
      <c r="L37" s="137" t="str">
        <f>IF(Pสรุปปลายปี3!AF42="","",Pสรุปปลายปี3!AF42)</f>
        <v/>
      </c>
      <c r="M37" s="137" t="str">
        <f>IF(Pสรุปปลายปี3!AJ42="","",Pสรุปปลายปี3!AJ42)</f>
        <v/>
      </c>
      <c r="N37" s="137" t="str">
        <f>IF(Pสรุปปลายปี3!AN42="","",Pสรุปปลายปี3!AN42)</f>
        <v/>
      </c>
      <c r="O37" s="137" t="str">
        <f>IF(Pสรุปปลายปี3!AR42="","",Pสรุปปลายปี3!AR42)</f>
        <v/>
      </c>
      <c r="P37" s="137" t="str">
        <f>IF(Pสรุปปลายปี3!AV42="","",Pสรุปปลายปี3!AV42)</f>
        <v/>
      </c>
      <c r="Q37" s="137" t="str">
        <f>IF(Pสรุปปลายปี3!AZ42="","",Pสรุปปลายปี3!AZ42)</f>
        <v/>
      </c>
      <c r="R37" s="137" t="str">
        <f>IF(Pสรุปปลายปี3!BD42="","",Pสรุปปลายปี3!BD42)</f>
        <v/>
      </c>
      <c r="S37" s="137" t="str">
        <f>IF(Pสรุปปลายปี3!BH42="","",Pสรุปปลายปี3!BH42)</f>
        <v/>
      </c>
      <c r="T37" s="472" t="str">
        <f t="shared" si="0"/>
        <v/>
      </c>
      <c r="U37" s="473" t="str">
        <f t="shared" si="1"/>
        <v/>
      </c>
      <c r="V37" s="476"/>
      <c r="W37" s="477"/>
      <c r="Y37" s="132" t="str">
        <f t="shared" ref="Y37:Y39" si="17">IF(F37="","",F37*$Y$5)</f>
        <v/>
      </c>
      <c r="Z37" s="132" t="str">
        <f t="shared" ref="Z37:Z39" si="18">IF(G37="","",G37*$Z$5)</f>
        <v/>
      </c>
      <c r="AA37" s="132" t="str">
        <f t="shared" ref="AA37:AA39" si="19">IF(H37="","",H37*$AA$5)</f>
        <v/>
      </c>
      <c r="AB37" s="132" t="str">
        <f t="shared" ref="AB37:AB39" si="20">IF(I37="","",I37*$AB$5)</f>
        <v/>
      </c>
      <c r="AC37" s="132" t="str">
        <f t="shared" ref="AC37:AC39" si="21">IF(K37="","",J37*$AC$5)</f>
        <v/>
      </c>
      <c r="AD37" s="132" t="str">
        <f t="shared" ref="AD37:AD39" si="22">IF(K37="","",K37*$AD$5)</f>
        <v/>
      </c>
      <c r="AE37" s="132" t="str">
        <f t="shared" ref="AE37:AE39" si="23">IF(L37="","",L37*$AE$5)</f>
        <v/>
      </c>
      <c r="AF37" s="132" t="str">
        <f t="shared" ref="AF37:AF39" si="24">IF(M37="","",M37*$AF$5)</f>
        <v/>
      </c>
      <c r="AG37" s="132" t="str">
        <f t="shared" ref="AG37:AG39" si="25">IF(N37="","",N37*$AG$5)</f>
        <v/>
      </c>
      <c r="AH37" s="132" t="str">
        <f t="shared" ref="AH37:AH39" si="26">IF(O37="","",O37*$AH$5)</f>
        <v/>
      </c>
      <c r="AI37" s="132" t="str">
        <f t="shared" ref="AI37:AI39" si="27">IF(P37="","",P37*$AI$5)</f>
        <v/>
      </c>
      <c r="AJ37" s="132" t="str">
        <f t="shared" ref="AJ37:AJ39" si="28">IF(Q37="","",Q37*$AJ$5)</f>
        <v/>
      </c>
      <c r="AK37" s="132" t="str">
        <f t="shared" ref="AK37:AK39" si="29">IF(R37="","",R37*$AK$5)</f>
        <v/>
      </c>
      <c r="AL37" s="132" t="str">
        <f t="shared" ref="AL37:AL39" si="30">IF(S37="","",S37*$AL$5)</f>
        <v/>
      </c>
      <c r="AM37" s="132"/>
      <c r="AN37" s="133">
        <f t="shared" si="16"/>
        <v>0</v>
      </c>
    </row>
    <row r="38" spans="2:40">
      <c r="B38" s="412"/>
      <c r="C38" s="25"/>
      <c r="D38" s="471" t="str">
        <f>IF(ข้อมูลนร.2!D39="","",ข้อมูลนร.2!D39)</f>
        <v/>
      </c>
      <c r="E38" s="52" t="str">
        <f>IF(ข้อมูลนร.2!G39="","",ข้อมูลนร.2!G39)</f>
        <v/>
      </c>
      <c r="F38" s="137" t="str">
        <f>IF(Pสรุปปลายปี3!H43="","",Pสรุปปลายปี3!H43)</f>
        <v/>
      </c>
      <c r="G38" s="137" t="str">
        <f>IF(Pสรุปปลายปี3!L43="","",Pสรุปปลายปี3!L43)</f>
        <v/>
      </c>
      <c r="H38" s="137" t="str">
        <f>IF(Pสรุปปลายปี3!P43="","",Pสรุปปลายปี3!P43)</f>
        <v/>
      </c>
      <c r="I38" s="137" t="str">
        <f>IF(Pสรุปปลายปี3!T43="","",Pสรุปปลายปี3!T43)</f>
        <v/>
      </c>
      <c r="J38" s="137" t="str">
        <f>IF(Pสรุปปลายปี3!X43="","",Pสรุปปลายปี3!X43)</f>
        <v/>
      </c>
      <c r="K38" s="137" t="str">
        <f>IF(Pสรุปปลายปี3!AB43="","",Pสรุปปลายปี3!AB43)</f>
        <v/>
      </c>
      <c r="L38" s="137" t="str">
        <f>IF(Pสรุปปลายปี3!AF43="","",Pสรุปปลายปี3!AF43)</f>
        <v/>
      </c>
      <c r="M38" s="137" t="str">
        <f>IF(Pสรุปปลายปี3!AJ43="","",Pสรุปปลายปี3!AJ43)</f>
        <v/>
      </c>
      <c r="N38" s="137" t="str">
        <f>IF(Pสรุปปลายปี3!AN43="","",Pสรุปปลายปี3!AN43)</f>
        <v/>
      </c>
      <c r="O38" s="137" t="str">
        <f>IF(Pสรุปปลายปี3!AR43="","",Pสรุปปลายปี3!AR43)</f>
        <v/>
      </c>
      <c r="P38" s="137" t="str">
        <f>IF(Pสรุปปลายปี3!AV43="","",Pสรุปปลายปี3!AV43)</f>
        <v/>
      </c>
      <c r="Q38" s="137" t="str">
        <f>IF(Pสรุปปลายปี3!AZ43="","",Pสรุปปลายปี3!AZ43)</f>
        <v/>
      </c>
      <c r="R38" s="137" t="str">
        <f>IF(Pสรุปปลายปี3!BD43="","",Pสรุปปลายปี3!BD43)</f>
        <v/>
      </c>
      <c r="S38" s="137" t="str">
        <f>IF(Pสรุปปลายปี3!BH43="","",Pสรุปปลายปี3!BH43)</f>
        <v/>
      </c>
      <c r="T38" s="472" t="str">
        <f t="shared" si="0"/>
        <v/>
      </c>
      <c r="U38" s="473" t="str">
        <f t="shared" si="1"/>
        <v/>
      </c>
      <c r="V38" s="476"/>
      <c r="W38" s="477"/>
      <c r="Y38" s="132" t="str">
        <f t="shared" si="17"/>
        <v/>
      </c>
      <c r="Z38" s="132" t="str">
        <f t="shared" si="18"/>
        <v/>
      </c>
      <c r="AA38" s="132" t="str">
        <f t="shared" si="19"/>
        <v/>
      </c>
      <c r="AB38" s="132" t="str">
        <f t="shared" si="20"/>
        <v/>
      </c>
      <c r="AC38" s="132" t="str">
        <f t="shared" si="21"/>
        <v/>
      </c>
      <c r="AD38" s="132" t="str">
        <f t="shared" si="22"/>
        <v/>
      </c>
      <c r="AE38" s="132" t="str">
        <f t="shared" si="23"/>
        <v/>
      </c>
      <c r="AF38" s="132" t="str">
        <f t="shared" si="24"/>
        <v/>
      </c>
      <c r="AG38" s="132" t="str">
        <f t="shared" si="25"/>
        <v/>
      </c>
      <c r="AH38" s="132" t="str">
        <f t="shared" si="26"/>
        <v/>
      </c>
      <c r="AI38" s="132" t="str">
        <f t="shared" si="27"/>
        <v/>
      </c>
      <c r="AJ38" s="132" t="str">
        <f t="shared" si="28"/>
        <v/>
      </c>
      <c r="AK38" s="132" t="str">
        <f t="shared" si="29"/>
        <v/>
      </c>
      <c r="AL38" s="132" t="str">
        <f t="shared" si="30"/>
        <v/>
      </c>
      <c r="AM38" s="132"/>
      <c r="AN38" s="133">
        <f t="shared" si="16"/>
        <v>0</v>
      </c>
    </row>
    <row r="39" spans="2:40">
      <c r="B39" s="412"/>
      <c r="C39" s="25"/>
      <c r="D39" s="471" t="str">
        <f>IF(ข้อมูลนร.2!D40="","",ข้อมูลนร.2!D40)</f>
        <v/>
      </c>
      <c r="E39" s="52" t="str">
        <f>IF(ข้อมูลนร.2!G40="","",ข้อมูลนร.2!G40)</f>
        <v/>
      </c>
      <c r="F39" s="137" t="str">
        <f>IF(Pสรุปปลายปี3!H44="","",Pสรุปปลายปี3!H44)</f>
        <v/>
      </c>
      <c r="G39" s="137" t="str">
        <f>IF(Pสรุปปลายปี3!L44="","",Pสรุปปลายปี3!L44)</f>
        <v/>
      </c>
      <c r="H39" s="137" t="str">
        <f>IF(Pสรุปปลายปี3!P44="","",Pสรุปปลายปี3!P44)</f>
        <v/>
      </c>
      <c r="I39" s="137" t="str">
        <f>IF(Pสรุปปลายปี3!T44="","",Pสรุปปลายปี3!T44)</f>
        <v/>
      </c>
      <c r="J39" s="137" t="str">
        <f>IF(Pสรุปปลายปี3!X44="","",Pสรุปปลายปี3!X44)</f>
        <v/>
      </c>
      <c r="K39" s="137" t="str">
        <f>IF(Pสรุปปลายปี3!AB44="","",Pสรุปปลายปี3!AB44)</f>
        <v/>
      </c>
      <c r="L39" s="137" t="str">
        <f>IF(Pสรุปปลายปี3!AF44="","",Pสรุปปลายปี3!AF44)</f>
        <v/>
      </c>
      <c r="M39" s="137" t="str">
        <f>IF(Pสรุปปลายปี3!AJ44="","",Pสรุปปลายปี3!AJ44)</f>
        <v/>
      </c>
      <c r="N39" s="137" t="str">
        <f>IF(Pสรุปปลายปี3!AN44="","",Pสรุปปลายปี3!AN44)</f>
        <v/>
      </c>
      <c r="O39" s="137" t="str">
        <f>IF(Pสรุปปลายปี3!AR44="","",Pสรุปปลายปี3!AR44)</f>
        <v/>
      </c>
      <c r="P39" s="137" t="str">
        <f>IF(Pสรุปปลายปี3!AV44="","",Pสรุปปลายปี3!AV44)</f>
        <v/>
      </c>
      <c r="Q39" s="137" t="str">
        <f>IF(Pสรุปปลายปี3!AZ44="","",Pสรุปปลายปี3!AZ44)</f>
        <v/>
      </c>
      <c r="R39" s="137" t="str">
        <f>IF(Pสรุปปลายปี3!BD44="","",Pสรุปปลายปี3!BD44)</f>
        <v/>
      </c>
      <c r="S39" s="137" t="str">
        <f>IF(Pสรุปปลายปี3!BH44="","",Pสรุปปลายปี3!BH44)</f>
        <v/>
      </c>
      <c r="T39" s="472" t="str">
        <f t="shared" si="0"/>
        <v/>
      </c>
      <c r="U39" s="473" t="str">
        <f t="shared" si="1"/>
        <v/>
      </c>
      <c r="V39" s="476"/>
      <c r="W39" s="477"/>
      <c r="Y39" s="132" t="str">
        <f t="shared" si="17"/>
        <v/>
      </c>
      <c r="Z39" s="132" t="str">
        <f t="shared" si="18"/>
        <v/>
      </c>
      <c r="AA39" s="132" t="str">
        <f t="shared" si="19"/>
        <v/>
      </c>
      <c r="AB39" s="132" t="str">
        <f t="shared" si="20"/>
        <v/>
      </c>
      <c r="AC39" s="132" t="str">
        <f t="shared" si="21"/>
        <v/>
      </c>
      <c r="AD39" s="132" t="str">
        <f t="shared" si="22"/>
        <v/>
      </c>
      <c r="AE39" s="132" t="str">
        <f t="shared" si="23"/>
        <v/>
      </c>
      <c r="AF39" s="132" t="str">
        <f t="shared" si="24"/>
        <v/>
      </c>
      <c r="AG39" s="132" t="str">
        <f t="shared" si="25"/>
        <v/>
      </c>
      <c r="AH39" s="132" t="str">
        <f t="shared" si="26"/>
        <v/>
      </c>
      <c r="AI39" s="132" t="str">
        <f t="shared" si="27"/>
        <v/>
      </c>
      <c r="AJ39" s="132" t="str">
        <f t="shared" si="28"/>
        <v/>
      </c>
      <c r="AK39" s="132" t="str">
        <f t="shared" si="29"/>
        <v/>
      </c>
      <c r="AL39" s="132" t="str">
        <f t="shared" si="30"/>
        <v/>
      </c>
      <c r="AM39" s="132"/>
      <c r="AN39" s="133">
        <f t="shared" si="16"/>
        <v>0</v>
      </c>
    </row>
    <row r="40" spans="2:40">
      <c r="B40" s="412"/>
      <c r="C40" s="25"/>
      <c r="D40" s="471" t="str">
        <f>IF(ข้อมูลนร.2!D41="","",ข้อมูลนร.2!D41)</f>
        <v/>
      </c>
      <c r="E40" s="52" t="str">
        <f>IF(ข้อมูลนร.2!G41="","",ข้อมูลนร.2!G41)</f>
        <v/>
      </c>
      <c r="F40" s="137" t="str">
        <f>IF(Pสรุปปลายปี3!H45="","",Pสรุปปลายปี3!H45)</f>
        <v/>
      </c>
      <c r="G40" s="137" t="str">
        <f>IF(Pสรุปปลายปี3!L45="","",Pสรุปปลายปี3!L45)</f>
        <v/>
      </c>
      <c r="H40" s="137" t="str">
        <f>IF(Pสรุปปลายปี3!P45="","",Pสรุปปลายปี3!P45)</f>
        <v/>
      </c>
      <c r="I40" s="137" t="str">
        <f>IF(Pสรุปปลายปี3!T45="","",Pสรุปปลายปี3!T45)</f>
        <v/>
      </c>
      <c r="J40" s="137" t="str">
        <f>IF(Pสรุปปลายปี3!X45="","",Pสรุปปลายปี3!X45)</f>
        <v/>
      </c>
      <c r="K40" s="137" t="str">
        <f>IF(Pสรุปปลายปี3!AB45="","",Pสรุปปลายปี3!AB45)</f>
        <v/>
      </c>
      <c r="L40" s="137" t="str">
        <f>IF(Pสรุปปลายปี3!AF45="","",Pสรุปปลายปี3!AF45)</f>
        <v/>
      </c>
      <c r="M40" s="137" t="str">
        <f>IF(Pสรุปปลายปี3!AJ45="","",Pสรุปปลายปี3!AJ45)</f>
        <v/>
      </c>
      <c r="N40" s="137" t="str">
        <f>IF(Pสรุปปลายปี3!AN45="","",Pสรุปปลายปี3!AN45)</f>
        <v/>
      </c>
      <c r="O40" s="137" t="str">
        <f>IF(Pสรุปปลายปี3!AR45="","",Pสรุปปลายปี3!AR45)</f>
        <v/>
      </c>
      <c r="P40" s="137" t="str">
        <f>IF(Pสรุปปลายปี3!AV45="","",Pสรุปปลายปี3!AV45)</f>
        <v/>
      </c>
      <c r="Q40" s="137" t="str">
        <f>IF(Pสรุปปลายปี3!AZ45="","",Pสรุปปลายปี3!AZ45)</f>
        <v/>
      </c>
      <c r="R40" s="137" t="str">
        <f>IF(Pสรุปปลายปี3!BD45="","",Pสรุปปลายปี3!BD45)</f>
        <v/>
      </c>
      <c r="S40" s="137" t="str">
        <f>IF(Pสรุปปลายปี3!BH45="","",Pสรุปปลายปี3!BH45)</f>
        <v/>
      </c>
      <c r="T40" s="472" t="str">
        <f t="shared" ref="T40" si="31">IF(F40="","",SUM(Y40:AL40)/$AN$5)</f>
        <v/>
      </c>
      <c r="U40" s="473" t="str">
        <f t="shared" si="1"/>
        <v/>
      </c>
      <c r="V40" s="476"/>
      <c r="W40" s="477"/>
      <c r="Y40" s="132" t="str">
        <f t="shared" ref="Y40" si="32">IF(F40="","",F40*$Y$5)</f>
        <v/>
      </c>
      <c r="Z40" s="132" t="str">
        <f t="shared" ref="Z40" si="33">IF(G40="","",G40*$Z$5)</f>
        <v/>
      </c>
      <c r="AA40" s="132" t="str">
        <f t="shared" ref="AA40" si="34">IF(H40="","",H40*$AA$5)</f>
        <v/>
      </c>
      <c r="AB40" s="132" t="str">
        <f t="shared" ref="AB40" si="35">IF(I40="","",I40*$AB$5)</f>
        <v/>
      </c>
      <c r="AC40" s="132" t="str">
        <f t="shared" ref="AC40" si="36">IF(K40="","",J40*$AC$5)</f>
        <v/>
      </c>
      <c r="AD40" s="132" t="str">
        <f t="shared" ref="AD40" si="37">IF(K40="","",K40*$AD$5)</f>
        <v/>
      </c>
      <c r="AE40" s="132" t="str">
        <f t="shared" ref="AE40" si="38">IF(L40="","",L40*$AE$5)</f>
        <v/>
      </c>
      <c r="AF40" s="132" t="str">
        <f t="shared" ref="AF40" si="39">IF(M40="","",M40*$AF$5)</f>
        <v/>
      </c>
      <c r="AG40" s="132" t="str">
        <f t="shared" ref="AG40" si="40">IF(N40="","",N40*$AG$5)</f>
        <v/>
      </c>
      <c r="AH40" s="132" t="str">
        <f t="shared" ref="AH40" si="41">IF(O40="","",O40*$AH$5)</f>
        <v/>
      </c>
      <c r="AI40" s="132" t="str">
        <f t="shared" ref="AI40" si="42">IF(P40="","",P40*$AI$5)</f>
        <v/>
      </c>
      <c r="AJ40" s="132" t="str">
        <f t="shared" ref="AJ40" si="43">IF(Q40="","",Q40*$AJ$5)</f>
        <v/>
      </c>
      <c r="AK40" s="132" t="str">
        <f t="shared" ref="AK40" si="44">IF(R40="","",R40*$AK$5)</f>
        <v/>
      </c>
      <c r="AL40" s="132" t="str">
        <f t="shared" ref="AL40" si="45">IF(S40="","",S40*$AL$5)</f>
        <v/>
      </c>
      <c r="AM40" s="132"/>
      <c r="AN40" s="133">
        <f t="shared" ref="AN40" si="46">SUM(Y40:AM40)/$AN$5</f>
        <v>0</v>
      </c>
    </row>
    <row r="41" spans="2:40" ht="10.5" customHeight="1">
      <c r="B41" s="412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37"/>
      <c r="U41" s="25"/>
      <c r="V41" s="25"/>
      <c r="W41" s="412"/>
    </row>
    <row r="42" spans="2:40">
      <c r="B42" s="412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37"/>
      <c r="U42" s="25"/>
      <c r="V42" s="25"/>
      <c r="W42" s="412"/>
    </row>
    <row r="43" spans="2:40">
      <c r="B43" s="412"/>
      <c r="C43" s="412"/>
      <c r="D43" s="412"/>
      <c r="E43" s="412"/>
      <c r="F43" s="412"/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63"/>
      <c r="U43" s="412"/>
      <c r="V43" s="412"/>
      <c r="W43" s="412"/>
    </row>
  </sheetData>
  <sheetProtection algorithmName="SHA-512" hashValue="d8W1JG0PWaNulr4RfqGxGHogNTjk/etbQ3YxVFhVb9KJbWGYaFJrBWU+9NFcP3o6BBmmSoXqHOJzDYqcqFs4sQ==" saltValue="LpKFI2dlssk9+qAhlxSMNQ==" spinCount="100000" sheet="1" objects="1" scenarios="1"/>
  <mergeCells count="1">
    <mergeCell ref="D3:U3"/>
  </mergeCells>
  <pageMargins left="0.39370078740157483" right="0.11811023622047245" top="0.35433070866141736" bottom="0.15748031496062992" header="0.19685039370078741" footer="0.19685039370078741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SS!$E$3:$E$4</xm:f>
          </x14:formula1>
          <xm:sqref>W6:W40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9" tint="-0.249977111117893"/>
  </sheetPr>
  <dimension ref="B1:P31"/>
  <sheetViews>
    <sheetView showGridLines="0" showRowColHeaders="0" zoomScaleNormal="100" zoomScaleSheetLayoutView="100" workbookViewId="0">
      <selection activeCell="E5" sqref="E5:L5"/>
    </sheetView>
  </sheetViews>
  <sheetFormatPr defaultRowHeight="14.25"/>
  <cols>
    <col min="1" max="1" width="23.75" style="69" customWidth="1"/>
    <col min="2" max="3" width="4.125" style="69" customWidth="1"/>
    <col min="4" max="4" width="10" style="69" customWidth="1"/>
    <col min="5" max="5" width="24.625" style="69" customWidth="1"/>
    <col min="6" max="13" width="7.125" style="69" customWidth="1"/>
    <col min="14" max="14" width="3.875" style="74" customWidth="1"/>
    <col min="15" max="15" width="3.75" style="69" customWidth="1"/>
    <col min="16" max="16384" width="9" style="69"/>
  </cols>
  <sheetData>
    <row r="1" spans="2:15" ht="20.100000000000001" customHeight="1"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5"/>
      <c r="O1" s="454"/>
    </row>
    <row r="2" spans="2:15" s="70" customFormat="1" ht="75.75" customHeight="1">
      <c r="B2" s="456"/>
      <c r="C2" s="17"/>
      <c r="D2" s="17"/>
      <c r="E2" s="139"/>
      <c r="F2" s="139"/>
      <c r="G2" s="139"/>
      <c r="H2" s="139"/>
      <c r="I2" s="139"/>
      <c r="J2" s="139"/>
      <c r="K2" s="139"/>
      <c r="L2" s="139"/>
      <c r="M2" s="139"/>
      <c r="N2" s="140"/>
      <c r="O2" s="456"/>
    </row>
    <row r="3" spans="2:15" s="70" customFormat="1" ht="26.25" customHeight="1">
      <c r="B3" s="456"/>
      <c r="C3" s="17"/>
      <c r="D3" s="17"/>
      <c r="E3" s="779" t="s">
        <v>182</v>
      </c>
      <c r="F3" s="779"/>
      <c r="G3" s="779"/>
      <c r="H3" s="779"/>
      <c r="I3" s="779"/>
      <c r="J3" s="779"/>
      <c r="K3" s="779"/>
      <c r="L3" s="779"/>
      <c r="M3" s="141"/>
      <c r="N3" s="140"/>
      <c r="O3" s="456"/>
    </row>
    <row r="4" spans="2:15" s="70" customFormat="1" ht="5.25" customHeight="1">
      <c r="B4" s="456"/>
      <c r="C4" s="17"/>
      <c r="D4" s="17"/>
      <c r="E4" s="142"/>
      <c r="F4" s="429"/>
      <c r="G4" s="429"/>
      <c r="H4" s="429"/>
      <c r="I4" s="429"/>
      <c r="J4" s="429"/>
      <c r="K4" s="429"/>
      <c r="L4" s="429"/>
      <c r="M4" s="429"/>
      <c r="N4" s="140"/>
      <c r="O4" s="456"/>
    </row>
    <row r="5" spans="2:15" s="71" customFormat="1" ht="27" customHeight="1">
      <c r="B5" s="457"/>
      <c r="C5" s="143"/>
      <c r="D5" s="143"/>
      <c r="E5" s="742" t="str">
        <f>"ชั้น"&amp;ข้อมูลพื้นฐาน!T6 &amp;"      "&amp;  " ปีการศึกษา  "    &amp;ข้อมูลพื้นฐาน!T5</f>
        <v>ชั้นประถมศึกษาปีที่  2       ปีการศึกษา  2566</v>
      </c>
      <c r="F5" s="742"/>
      <c r="G5" s="742"/>
      <c r="H5" s="742"/>
      <c r="I5" s="742"/>
      <c r="J5" s="742"/>
      <c r="K5" s="742"/>
      <c r="L5" s="742"/>
      <c r="M5" s="144"/>
      <c r="N5" s="145"/>
      <c r="O5" s="457"/>
    </row>
    <row r="6" spans="2:15" s="72" customFormat="1" ht="6.75" customHeight="1">
      <c r="B6" s="458"/>
      <c r="C6" s="17"/>
      <c r="D6" s="17"/>
      <c r="E6" s="17"/>
      <c r="F6" s="146"/>
      <c r="G6" s="146"/>
      <c r="H6" s="146"/>
      <c r="I6" s="146"/>
      <c r="J6" s="146"/>
      <c r="K6" s="146"/>
      <c r="L6" s="146"/>
      <c r="M6" s="146"/>
      <c r="N6" s="147"/>
      <c r="O6" s="458"/>
    </row>
    <row r="7" spans="2:15" ht="26.25" customHeight="1">
      <c r="B7" s="454"/>
      <c r="C7" s="17"/>
      <c r="D7" s="778" t="s">
        <v>212</v>
      </c>
      <c r="E7" s="778" t="s">
        <v>9</v>
      </c>
      <c r="F7" s="780" t="s">
        <v>194</v>
      </c>
      <c r="G7" s="780"/>
      <c r="H7" s="780"/>
      <c r="I7" s="780"/>
      <c r="J7" s="780"/>
      <c r="K7" s="780"/>
      <c r="L7" s="780"/>
      <c r="M7" s="780"/>
      <c r="N7" s="148"/>
      <c r="O7" s="454"/>
    </row>
    <row r="8" spans="2:15" ht="30.75" customHeight="1">
      <c r="B8" s="454"/>
      <c r="C8" s="17"/>
      <c r="D8" s="778"/>
      <c r="E8" s="778"/>
      <c r="F8" s="149">
        <v>4</v>
      </c>
      <c r="G8" s="150">
        <v>3.5</v>
      </c>
      <c r="H8" s="149">
        <v>3</v>
      </c>
      <c r="I8" s="150">
        <v>2.5</v>
      </c>
      <c r="J8" s="149">
        <v>2</v>
      </c>
      <c r="K8" s="150">
        <v>1.5</v>
      </c>
      <c r="L8" s="149">
        <v>1</v>
      </c>
      <c r="M8" s="149">
        <v>0</v>
      </c>
      <c r="N8" s="148"/>
      <c r="O8" s="454"/>
    </row>
    <row r="9" spans="2:15" s="73" customFormat="1" ht="22.5" customHeight="1">
      <c r="B9" s="459"/>
      <c r="C9" s="151"/>
      <c r="D9" s="152" t="str">
        <f>IF(กำหนดรายวิชา!E7="","",กำหนดรายวิชา!E7)</f>
        <v>ท12101</v>
      </c>
      <c r="E9" s="153" t="str">
        <f>IF(กำหนดรายวิชา!F7="","",กำหนดรายวิชา!F7)</f>
        <v>ภาษาไทย</v>
      </c>
      <c r="F9" s="149">
        <f>IF(Pสรุปเกรด!$F$6="","",COUNTIF(Pสรุปเกรด!$F$6:$F$40,F8))</f>
        <v>0</v>
      </c>
      <c r="G9" s="149">
        <f>IF(Pสรุปเกรด!$F$6="","",COUNTIF(Pสรุปเกรด!$F$6:$F$40,G8))</f>
        <v>0</v>
      </c>
      <c r="H9" s="149">
        <f>IF(Pสรุปเกรด!$F$6="","",COUNTIF(Pสรุปเกรด!$F$6:$F$40,H8))</f>
        <v>2</v>
      </c>
      <c r="I9" s="149">
        <f>IF(Pสรุปเกรด!$F$6="","",COUNTIF(Pสรุปเกรด!$F$6:$F$40,I8))</f>
        <v>1</v>
      </c>
      <c r="J9" s="149">
        <f>IF(Pสรุปเกรด!$F$6="","",COUNTIF(Pสรุปเกรด!$F$6:$F$40,J8))</f>
        <v>0</v>
      </c>
      <c r="K9" s="149">
        <f>IF(Pสรุปเกรด!$F$6="","",COUNTIF(Pสรุปเกรด!$F$6:$F$40,K8))</f>
        <v>0</v>
      </c>
      <c r="L9" s="149">
        <f>IF(Pสรุปเกรด!$F$6="","",COUNTIF(Pสรุปเกรด!$F$6:$F$40,L8))</f>
        <v>0</v>
      </c>
      <c r="M9" s="149">
        <f>IF(Pสรุปเกรด!$F$6="","",COUNTIF(Pสรุปเกรด!$F$6:$F$40,M8))</f>
        <v>0</v>
      </c>
      <c r="N9" s="154"/>
      <c r="O9" s="459"/>
    </row>
    <row r="10" spans="2:15" s="73" customFormat="1" ht="22.5" customHeight="1">
      <c r="B10" s="459"/>
      <c r="C10" s="151"/>
      <c r="D10" s="152" t="str">
        <f>IF(กำหนดรายวิชา!E8="","",กำหนดรายวิชา!E8)</f>
        <v>ค12101</v>
      </c>
      <c r="E10" s="153" t="str">
        <f>IF(กำหนดรายวิชา!F8="","",กำหนดรายวิชา!F8)</f>
        <v>คณิตศาสตร์</v>
      </c>
      <c r="F10" s="149">
        <f>IF(Pสรุปเกรด!$G$6="","",COUNTIF(Pสรุปเกรด!$G$6:$G$40,F8))</f>
        <v>0</v>
      </c>
      <c r="G10" s="149">
        <f>IF(Pสรุปเกรด!$G$6="","",COUNTIF(Pสรุปเกรด!$G$6:$G$40,G8))</f>
        <v>0</v>
      </c>
      <c r="H10" s="149">
        <f>IF(Pสรุปเกรด!$G$6="","",COUNTIF(Pสรุปเกรด!$G$6:$G$40,H8))</f>
        <v>1</v>
      </c>
      <c r="I10" s="149">
        <f>IF(Pสรุปเกรด!$G$6="","",COUNTIF(Pสรุปเกรด!$G$6:$G$40,I8))</f>
        <v>0</v>
      </c>
      <c r="J10" s="149">
        <f>IF(Pสรุปเกรด!$G$6="","",COUNTIF(Pสรุปเกรด!$G$6:$G$40,J8))</f>
        <v>0</v>
      </c>
      <c r="K10" s="149">
        <f>IF(Pสรุปเกรด!$G$6="","",COUNTIF(Pสรุปเกรด!$G$6:$G$40,K8))</f>
        <v>1</v>
      </c>
      <c r="L10" s="149">
        <f>IF(Pสรุปเกรด!$G$6="","",COUNTIF(Pสรุปเกรด!$G$6:$G$40,L8))</f>
        <v>1</v>
      </c>
      <c r="M10" s="149">
        <f>IF(Pสรุปเกรด!$G$6="","",COUNTIF(Pสรุปเกรด!$G$6:$G$40,M8))</f>
        <v>0</v>
      </c>
      <c r="N10" s="154"/>
      <c r="O10" s="459"/>
    </row>
    <row r="11" spans="2:15" s="73" customFormat="1" ht="22.5" customHeight="1">
      <c r="B11" s="459"/>
      <c r="C11" s="151"/>
      <c r="D11" s="152" t="str">
        <f>IF(กำหนดรายวิชา!E9="","",กำหนดรายวิชา!E9)</f>
        <v>ว12101</v>
      </c>
      <c r="E11" s="153" t="str">
        <f>IF(กำหนดรายวิชา!F9="","",กำหนดรายวิชา!F9)</f>
        <v>วิทยาศาสตร์และเทคโนโลยี</v>
      </c>
      <c r="F11" s="149">
        <f>IF(Pสรุปเกรด!$H$6="","",COUNTIF(Pสรุปเกรด!$H$6:$H$40,F8))</f>
        <v>0</v>
      </c>
      <c r="G11" s="149">
        <f>IF(Pสรุปเกรด!$H$6="","",COUNTIF(Pสรุปเกรด!$H$6:$H$40,G8))</f>
        <v>0</v>
      </c>
      <c r="H11" s="149">
        <f>IF(Pสรุปเกรด!$H$6="","",COUNTIF(Pสรุปเกรด!$H$6:$H$40,H8))</f>
        <v>1</v>
      </c>
      <c r="I11" s="149">
        <f>IF(Pสรุปเกรด!$H$6="","",COUNTIF(Pสรุปเกรด!$H$6:$H$40,I8))</f>
        <v>1</v>
      </c>
      <c r="J11" s="149">
        <f>IF(Pสรุปเกรด!$H$6="","",COUNTIF(Pสรุปเกรด!$H$6:$H$40,J8))</f>
        <v>1</v>
      </c>
      <c r="K11" s="149">
        <f>IF(Pสรุปเกรด!$H$6="","",COUNTIF(Pสรุปเกรด!$H$6:$H$40,K8))</f>
        <v>0</v>
      </c>
      <c r="L11" s="149">
        <f>IF(Pสรุปเกรด!$H$6="","",COUNTIF(Pสรุปเกรด!$H$6:$H$40,L8))</f>
        <v>0</v>
      </c>
      <c r="M11" s="149">
        <f>IF(Pสรุปเกรด!$H$6="","",COUNTIF(Pสรุปเกรด!$H$6:$H$40,M8))</f>
        <v>0</v>
      </c>
      <c r="N11" s="154"/>
      <c r="O11" s="459"/>
    </row>
    <row r="12" spans="2:15" s="73" customFormat="1" ht="22.5" customHeight="1">
      <c r="B12" s="459"/>
      <c r="C12" s="151"/>
      <c r="D12" s="152" t="str">
        <f>IF(กำหนดรายวิชา!E10="","",กำหนดรายวิชา!E10)</f>
        <v>ส12101</v>
      </c>
      <c r="E12" s="153" t="str">
        <f>IF(กำหนดรายวิชา!F10="","",กำหนดรายวิชา!F10)</f>
        <v>สังคมศึกษา ศาสนาและวัฒนธรรม</v>
      </c>
      <c r="F12" s="149">
        <f>IF(Pสรุปเกรด!$I$6="","",COUNTIF(Pสรุปเกรด!$I$6:$I$40,F8))</f>
        <v>0</v>
      </c>
      <c r="G12" s="149">
        <f>IF(Pสรุปเกรด!$I$6="","",COUNTIF(Pสรุปเกรด!$I$6:$I$40,G8))</f>
        <v>0</v>
      </c>
      <c r="H12" s="149">
        <f>IF(Pสรุปเกรด!$I$6="","",COUNTIF(Pสรุปเกรด!$I$6:$I$40,H8))</f>
        <v>1</v>
      </c>
      <c r="I12" s="149">
        <f>IF(Pสรุปเกรด!$I$6="","",COUNTIF(Pสรุปเกรด!$I$6:$I$40,I8))</f>
        <v>0</v>
      </c>
      <c r="J12" s="149">
        <f>IF(Pสรุปเกรด!$I$6="","",COUNTIF(Pสรุปเกรด!$I$6:$I$40,J8))</f>
        <v>1</v>
      </c>
      <c r="K12" s="149">
        <f>IF(Pสรุปเกรด!$I$6="","",COUNTIF(Pสรุปเกรด!$I$6:$I$40,K8))</f>
        <v>1</v>
      </c>
      <c r="L12" s="149">
        <f>IF(Pสรุปเกรด!$I$6="","",COUNTIF(Pสรุปเกรด!$I$6:$I$40,L8))</f>
        <v>0</v>
      </c>
      <c r="M12" s="149">
        <f>IF(Pสรุปเกรด!$I$6="","",COUNTIF(Pสรุปเกรด!$I$6:$I$40,M8))</f>
        <v>0</v>
      </c>
      <c r="N12" s="154"/>
      <c r="O12" s="459"/>
    </row>
    <row r="13" spans="2:15" s="73" customFormat="1" ht="22.5" customHeight="1">
      <c r="B13" s="459"/>
      <c r="C13" s="151"/>
      <c r="D13" s="152" t="str">
        <f>IF(กำหนดรายวิชา!E11="","",กำหนดรายวิชา!E11)</f>
        <v>ส12102</v>
      </c>
      <c r="E13" s="153" t="str">
        <f>IF(กำหนดรายวิชา!F11="","",กำหนดรายวิชา!F11)</f>
        <v>ประวัติศาสตร์</v>
      </c>
      <c r="F13" s="149">
        <f>IF(Pสรุปเกรด!$J$6="","",COUNTIF(Pสรุปเกรด!$J$6:$J$40,F8))</f>
        <v>0</v>
      </c>
      <c r="G13" s="149">
        <f>IF(Pสรุปเกรด!$J$6="","",COUNTIF(Pสรุปเกรด!$J$6:$J$40,G8))</f>
        <v>1</v>
      </c>
      <c r="H13" s="149">
        <f>IF(Pสรุปเกรด!$J$6="","",COUNTIF(Pสรุปเกรด!$J$6:$J$40,H8))</f>
        <v>1</v>
      </c>
      <c r="I13" s="149">
        <f>IF(Pสรุปเกรด!$J$6="","",COUNTIF(Pสรุปเกรด!$J$6:$J$40,I8))</f>
        <v>1</v>
      </c>
      <c r="J13" s="149">
        <f>IF(Pสรุปเกรด!$J$6="","",COUNTIF(Pสรุปเกรด!$J$6:$J$40,J8))</f>
        <v>0</v>
      </c>
      <c r="K13" s="149">
        <f>IF(Pสรุปเกรด!$J$6="","",COUNTIF(Pสรุปเกรด!$J$6:$J$40,K8))</f>
        <v>0</v>
      </c>
      <c r="L13" s="149">
        <f>IF(Pสรุปเกรด!$J$6="","",COUNTIF(Pสรุปเกรด!$J$6:$J$40,L8))</f>
        <v>0</v>
      </c>
      <c r="M13" s="149">
        <f>IF(Pสรุปเกรด!$J$6="","",COUNTIF(Pสรุปเกรด!$J$6:$J$40,M8))</f>
        <v>0</v>
      </c>
      <c r="N13" s="154"/>
      <c r="O13" s="459"/>
    </row>
    <row r="14" spans="2:15" s="73" customFormat="1" ht="22.5" customHeight="1">
      <c r="B14" s="459"/>
      <c r="C14" s="151"/>
      <c r="D14" s="152" t="str">
        <f>IF(กำหนดรายวิชา!E12="","",กำหนดรายวิชา!E12)</f>
        <v>พ12101</v>
      </c>
      <c r="E14" s="153" t="str">
        <f>IF(กำหนดรายวิชา!F12="","",กำหนดรายวิชา!F12)</f>
        <v>สุขศึกษาและพลศึกษา</v>
      </c>
      <c r="F14" s="149">
        <f>IF(Pสรุปเกรด!$K$6="","",COUNTIF(Pสรุปเกรด!$K$6:$K$40,F8))</f>
        <v>1</v>
      </c>
      <c r="G14" s="149">
        <f>IF(Pสรุปเกรด!$K$6="","",COUNTIF(Pสรุปเกรด!$K$6:$K$40,G8))</f>
        <v>0</v>
      </c>
      <c r="H14" s="149">
        <f>IF(Pสรุปเกรด!$K$6="","",COUNTIF(Pสรุปเกรด!$K$6:$K$40,H8))</f>
        <v>0</v>
      </c>
      <c r="I14" s="149">
        <f>IF(Pสรุปเกรด!$K$6="","",COUNTIF(Pสรุปเกรด!$K$6:$K$40,I8))</f>
        <v>0</v>
      </c>
      <c r="J14" s="149">
        <f>IF(Pสรุปเกรด!$K$6="","",COUNTIF(Pสรุปเกรด!$K$6:$K$40,J8))</f>
        <v>1</v>
      </c>
      <c r="K14" s="149">
        <f>IF(Pสรุปเกรด!$K$6="","",COUNTIF(Pสรุปเกรด!$K$6:$K$40,K8))</f>
        <v>1</v>
      </c>
      <c r="L14" s="149">
        <f>IF(Pสรุปเกรด!$K$6="","",COUNTIF(Pสรุปเกรด!$K$6:$K$40,L8))</f>
        <v>0</v>
      </c>
      <c r="M14" s="149">
        <f>IF(Pสรุปเกรด!$K$6="","",COUNTIF(Pสรุปเกรด!$K$6:$K$40,M8))</f>
        <v>0</v>
      </c>
      <c r="N14" s="154"/>
      <c r="O14" s="459"/>
    </row>
    <row r="15" spans="2:15" s="73" customFormat="1" ht="22.5" customHeight="1">
      <c r="B15" s="459"/>
      <c r="C15" s="151"/>
      <c r="D15" s="152" t="str">
        <f>IF(กำหนดรายวิชา!E13="","",กำหนดรายวิชา!E13)</f>
        <v>ศ12101</v>
      </c>
      <c r="E15" s="153" t="str">
        <f>IF(กำหนดรายวิชา!F13="","",กำหนดรายวิชา!F13)</f>
        <v>ศิลปะ</v>
      </c>
      <c r="F15" s="149">
        <f>IF(Pสรุปเกรด!$L$6="","",COUNTIF(Pสรุปเกรด!$L$6:$L$40,F8))</f>
        <v>0</v>
      </c>
      <c r="G15" s="149">
        <f>IF(Pสรุปเกรด!$L$6="","",COUNTIF(Pสรุปเกรด!$L$6:$L$40,G8))</f>
        <v>2</v>
      </c>
      <c r="H15" s="149">
        <f>IF(Pสรุปเกรด!$L$6="","",COUNTIF(Pสรุปเกรด!$L$6:$L$40,H8))</f>
        <v>1</v>
      </c>
      <c r="I15" s="149">
        <f>IF(Pสรุปเกรด!$L$6="","",COUNTIF(Pสรุปเกรด!$L$6:$L$40,I8))</f>
        <v>0</v>
      </c>
      <c r="J15" s="149">
        <f>IF(Pสรุปเกรด!$L$6="","",COUNTIF(Pสรุปเกรด!$L$6:$L$40,J8))</f>
        <v>0</v>
      </c>
      <c r="K15" s="149">
        <f>IF(Pสรุปเกรด!$L$6="","",COUNTIF(Pสรุปเกรด!$L$6:$L$40,K8))</f>
        <v>0</v>
      </c>
      <c r="L15" s="149">
        <f>IF(Pสรุปเกรด!$L$6="","",COUNTIF(Pสรุปเกรด!$L$6:$L$40,L8))</f>
        <v>0</v>
      </c>
      <c r="M15" s="149">
        <f>IF(Pสรุปเกรด!$L$6="","",COUNTIF(Pสรุปเกรด!$L$6:$L$40,M8))</f>
        <v>0</v>
      </c>
      <c r="N15" s="154"/>
      <c r="O15" s="459"/>
    </row>
    <row r="16" spans="2:15" s="73" customFormat="1" ht="22.5" customHeight="1">
      <c r="B16" s="459"/>
      <c r="C16" s="151"/>
      <c r="D16" s="152" t="str">
        <f>IF(กำหนดรายวิชา!E14="","",กำหนดรายวิชา!E14)</f>
        <v>ง12101</v>
      </c>
      <c r="E16" s="153" t="str">
        <f>IF(กำหนดรายวิชา!F14="","",กำหนดรายวิชา!F14)</f>
        <v>การงานอาชีพ</v>
      </c>
      <c r="F16" s="149">
        <f>IF(Pสรุปเกรด!$M$6="","",COUNTIF(Pสรุปเกรด!$M$6:$M$40,F8))</f>
        <v>1</v>
      </c>
      <c r="G16" s="149">
        <f>IF(Pสรุปเกรด!$M$6="","",COUNTIF(Pสรุปเกรด!$M$6:$M$40,G8))</f>
        <v>0</v>
      </c>
      <c r="H16" s="149">
        <f>IF(Pสรุปเกรด!$M$6="","",COUNTIF(Pสรุปเกรด!$M$6:$M$40,H8))</f>
        <v>0</v>
      </c>
      <c r="I16" s="149">
        <f>IF(Pสรุปเกรด!$M$6="","",COUNTIF(Pสรุปเกรด!$M$6:$M$40,I8))</f>
        <v>0</v>
      </c>
      <c r="J16" s="149">
        <f>IF(Pสรุปเกรด!$M$6="","",COUNTIF(Pสรุปเกรด!$M$6:$M$40,J8))</f>
        <v>1</v>
      </c>
      <c r="K16" s="149">
        <f>IF(Pสรุปเกรด!$M$6="","",COUNTIF(Pสรุปเกรด!$M$6:$M$40,K8))</f>
        <v>1</v>
      </c>
      <c r="L16" s="149">
        <f>IF(Pสรุปเกรด!$M$6="","",COUNTIF(Pสรุปเกรด!$M$6:$M$40,L8))</f>
        <v>0</v>
      </c>
      <c r="M16" s="149">
        <f>IF(Pสรุปเกรด!$M$6="","",COUNTIF(Pสรุปเกรด!$M$6:$M$40,M8))</f>
        <v>0</v>
      </c>
      <c r="N16" s="154"/>
      <c r="O16" s="459"/>
    </row>
    <row r="17" spans="2:16" s="73" customFormat="1" ht="22.5" customHeight="1">
      <c r="B17" s="459"/>
      <c r="C17" s="151"/>
      <c r="D17" s="152" t="str">
        <f>IF(กำหนดรายวิชา!E15="","",กำหนดรายวิชา!E15)</f>
        <v>อ12101</v>
      </c>
      <c r="E17" s="153" t="str">
        <f>IF(กำหนดรายวิชา!F15="","",กำหนดรายวิชา!F15)</f>
        <v>ภาษาอังกฤษพื้นฐาน</v>
      </c>
      <c r="F17" s="149">
        <f>IF(Pสรุปเกรด!$N$6="","",COUNTIF(Pสรุปเกรด!$N$6:$N$40,F8))</f>
        <v>0</v>
      </c>
      <c r="G17" s="149">
        <f>IF(Pสรุปเกรด!$N$6="","",COUNTIF(Pสรุปเกรด!$N$6:$N$40,G8))</f>
        <v>0</v>
      </c>
      <c r="H17" s="149">
        <f>IF(Pสรุปเกรด!$N$6="","",COUNTIF(Pสรุปเกรด!$N$6:$N$40,H8))</f>
        <v>1</v>
      </c>
      <c r="I17" s="149">
        <f>IF(Pสรุปเกรด!$N$6="","",COUNTIF(Pสรุปเกรด!$N$6:$N$40,I8))</f>
        <v>1</v>
      </c>
      <c r="J17" s="149">
        <f>IF(Pสรุปเกรด!$N$6="","",COUNTIF(Pสรุปเกรด!$N$6:$N$40,J8))</f>
        <v>1</v>
      </c>
      <c r="K17" s="149">
        <f>IF(Pสรุปเกรด!$N$6="","",COUNTIF(Pสรุปเกรด!$N$6:$N$40,K8))</f>
        <v>0</v>
      </c>
      <c r="L17" s="149">
        <f>IF(Pสรุปเกรด!$N$6="","",COUNTIF(Pสรุปเกรด!$N$6:$N$40,L8))</f>
        <v>0</v>
      </c>
      <c r="M17" s="149">
        <f>IF(Pสรุปเกรด!$N$6="","",COUNTIF(Pสรุปเกรด!$N$6:$N$40,M8))</f>
        <v>0</v>
      </c>
      <c r="N17" s="154"/>
      <c r="O17" s="459"/>
    </row>
    <row r="18" spans="2:16" s="73" customFormat="1" ht="22.5" customHeight="1">
      <c r="B18" s="459"/>
      <c r="C18" s="151"/>
      <c r="D18" s="152" t="str">
        <f>IF(กำหนดรายวิชา!E16="","",กำหนดรายวิชา!E16)</f>
        <v>ว12204</v>
      </c>
      <c r="E18" s="153" t="str">
        <f>IF(กำหนดรายวิชา!F16="","",กำหนดรายวิชา!F16)</f>
        <v>คอมพิวเตอร์ในชีวิตประจำวัน</v>
      </c>
      <c r="F18" s="149">
        <f>IF(Pสรุปเกรด!$O$6="","",COUNTIF(Pสรุปเกรด!$O$6:$O$40,F8))</f>
        <v>1</v>
      </c>
      <c r="G18" s="149">
        <f>IF(Pสรุปเกรด!$O$6="","",COUNTIF(Pสรุปเกรด!$O$6:$O$40,G8))</f>
        <v>0</v>
      </c>
      <c r="H18" s="149">
        <f>IF(Pสรุปเกรด!$O$6="","",COUNTIF(Pสรุปเกรด!$O$6:$O$40,H8))</f>
        <v>0</v>
      </c>
      <c r="I18" s="149">
        <f>IF(Pสรุปเกรด!$O$6="","",COUNTIF(Pสรุปเกรด!$O$6:$O$40,I8))</f>
        <v>0</v>
      </c>
      <c r="J18" s="149">
        <f>IF(Pสรุปเกรด!$O$6="","",COUNTIF(Pสรุปเกรด!$O$6:$O$40,J8))</f>
        <v>1</v>
      </c>
      <c r="K18" s="149">
        <f>IF(Pสรุปเกรด!$O$6="","",COUNTIF(Pสรุปเกรด!$O$6:$O$40,K8))</f>
        <v>1</v>
      </c>
      <c r="L18" s="149">
        <f>IF(Pสรุปเกรด!$O$6="","",COUNTIF(Pสรุปเกรด!$O$6:$O$40,L8))</f>
        <v>0</v>
      </c>
      <c r="M18" s="149">
        <f>IF(Pสรุปเกรด!$O$6="","",COUNTIF(Pสรุปเกรด!$O$6:$O$40,M8))</f>
        <v>0</v>
      </c>
      <c r="N18" s="154"/>
      <c r="O18" s="459"/>
    </row>
    <row r="19" spans="2:16" s="73" customFormat="1" ht="22.5" customHeight="1">
      <c r="B19" s="459"/>
      <c r="C19" s="151"/>
      <c r="D19" s="152" t="str">
        <f>IF(กำหนดรายวิชา!E17="","",กำหนดรายวิชา!E17)</f>
        <v>อ12201</v>
      </c>
      <c r="E19" s="153" t="str">
        <f>IF(กำหนดรายวิชา!F17="","",กำหนดรายวิชา!F17)</f>
        <v>ภาษาอังกฤษเพื่อการสื่อสาร</v>
      </c>
      <c r="F19" s="149">
        <f>IF(Pสรุปเกรด!$P$6="","",COUNTIF(Pสรุปเกรด!$P$6:$P$40,F8))</f>
        <v>0</v>
      </c>
      <c r="G19" s="149">
        <f>IF(Pสรุปเกรด!$P$6="","",COUNTIF(Pสรุปเกรด!$P$6:$P$40,G8))</f>
        <v>0</v>
      </c>
      <c r="H19" s="149">
        <f>IF(Pสรุปเกรด!$P$6="","",COUNTIF(Pสรุปเกรด!$P$6:$P$40,H8))</f>
        <v>3</v>
      </c>
      <c r="I19" s="149">
        <f>IF(Pสรุปเกรด!$P$6="","",COUNTIF(Pสรุปเกรด!$P$6:$P$40,I8))</f>
        <v>0</v>
      </c>
      <c r="J19" s="149">
        <f>IF(Pสรุปเกรด!$P$6="","",COUNTIF(Pสรุปเกรด!$P$6:$P$40,J8))</f>
        <v>0</v>
      </c>
      <c r="K19" s="149">
        <f>IF(Pสรุปเกรด!$P$6="","",COUNTIF(Pสรุปเกรด!$P$6:$P$40,K8))</f>
        <v>0</v>
      </c>
      <c r="L19" s="149">
        <f>IF(Pสรุปเกรด!$P$6="","",COUNTIF(Pสรุปเกรด!$P$6:$P$40,L8))</f>
        <v>0</v>
      </c>
      <c r="M19" s="149">
        <f>IF(Pสรุปเกรด!$P$6="","",COUNTIF(Pสรุปเกรด!$P$6:$P$40,M8))</f>
        <v>0</v>
      </c>
      <c r="N19" s="154"/>
      <c r="O19" s="459"/>
    </row>
    <row r="20" spans="2:16" s="73" customFormat="1" ht="22.5" customHeight="1">
      <c r="B20" s="459"/>
      <c r="C20" s="425"/>
      <c r="D20" s="152">
        <f>IF(กำหนดรายวิชา!E18="","",กำหนดรายวิชา!E18)</f>
        <v>11</v>
      </c>
      <c r="E20" s="153">
        <f>IF(กำหนดรายวิชา!F18="","",กำหนดรายวิชา!F18)</f>
        <v>11</v>
      </c>
      <c r="F20" s="149">
        <f>IF(Pสรุปเกรด!$Q$6="","",COUNTIF(Pสรุปเกรด!$Q$6:$Q$40,F8))</f>
        <v>0</v>
      </c>
      <c r="G20" s="149">
        <f>IF(Pสรุปเกรด!$Q$6="","",COUNTIF(Pสรุปเกรด!$Q$6:$Q$40,G8))</f>
        <v>1</v>
      </c>
      <c r="H20" s="149">
        <f>IF(Pสรุปเกรด!$Q$6="","",COUNTIF(Pสรุปเกรด!$Q$6:$Q$40,H8))</f>
        <v>2</v>
      </c>
      <c r="I20" s="149">
        <f>IF(Pสรุปเกรด!$Q$6="","",COUNTIF(Pสรุปเกรด!$Q$6:$Q$40,I8))</f>
        <v>0</v>
      </c>
      <c r="J20" s="149">
        <f>IF(Pสรุปเกรด!$Q$6="","",COUNTIF(Pสรุปเกรด!$Q$6:$Q$40,J8))</f>
        <v>0</v>
      </c>
      <c r="K20" s="149">
        <f>IF(Pสรุปเกรด!$Q$6="","",COUNTIF(Pสรุปเกรด!$Q$6:$Q$40,K8))</f>
        <v>0</v>
      </c>
      <c r="L20" s="149">
        <f>IF(Pสรุปเกรด!$Q$6="","",COUNTIF(Pสรุปเกรด!$Q$6:$Q$40,L8))</f>
        <v>0</v>
      </c>
      <c r="M20" s="149">
        <f>IF(Pสรุปเกรด!$Q$6="","",COUNTIF(Pสรุปเกรด!$Q$6:$Q$40,M8))</f>
        <v>0</v>
      </c>
      <c r="N20" s="154"/>
      <c r="O20" s="459"/>
    </row>
    <row r="21" spans="2:16" s="73" customFormat="1" ht="22.5" customHeight="1">
      <c r="B21" s="459"/>
      <c r="C21" s="155"/>
      <c r="D21" s="152">
        <f>IF(กำหนดรายวิชา!E19="","",กำหนดรายวิชา!E19)</f>
        <v>22</v>
      </c>
      <c r="E21" s="153">
        <f>IF(กำหนดรายวิชา!F19="","",กำหนดรายวิชา!F19)</f>
        <v>22</v>
      </c>
      <c r="F21" s="149">
        <f>IF(Pสรุปเกรด!$R$6="","",COUNTIF(Pสรุปเกรด!$R$6:$R$40,F8))</f>
        <v>0</v>
      </c>
      <c r="G21" s="149">
        <f>IF(Pสรุปเกรด!$R$6="","",COUNTIF(Pสรุปเกรด!$R$6:$R$40,G8))</f>
        <v>0</v>
      </c>
      <c r="H21" s="149">
        <f>IF(Pสรุปเกรด!$R$6="","",COUNTIF(Pสรุปเกรด!$R$6:$R$40,H8))</f>
        <v>0</v>
      </c>
      <c r="I21" s="149">
        <f>IF(Pสรุปเกรด!$R$6="","",COUNTIF(Pสรุปเกรด!$R$6:$R$40,I8))</f>
        <v>1</v>
      </c>
      <c r="J21" s="149">
        <f>IF(Pสรุปเกรด!$R$6="","",COUNTIF(Pสรุปเกรด!$R$6:$R$40,J8))</f>
        <v>1</v>
      </c>
      <c r="K21" s="149">
        <f>IF(Pสรุปเกรด!$R$6="","",COUNTIF(Pสรุปเกรด!$R$6:$R$40,K8))</f>
        <v>1</v>
      </c>
      <c r="L21" s="149">
        <f>IF(Pสรุปเกรด!$R$6="","",COUNTIF(Pสรุปเกรด!$R$6:$R$40,L8))</f>
        <v>0</v>
      </c>
      <c r="M21" s="149">
        <f>IF(Pสรุปเกรด!$R$6="","",COUNTIF(Pสรุปเกรด!$R$6:$R$40,M8))</f>
        <v>0</v>
      </c>
      <c r="N21" s="154"/>
      <c r="O21" s="459"/>
    </row>
    <row r="22" spans="2:16" s="73" customFormat="1" ht="22.5" customHeight="1">
      <c r="B22" s="459"/>
      <c r="C22" s="155"/>
      <c r="D22" s="152">
        <f>IF(กำหนดรายวิชา!E20="","",กำหนดรายวิชา!E20)</f>
        <v>33</v>
      </c>
      <c r="E22" s="153">
        <f>IF(กำหนดรายวิชา!F20="","",กำหนดรายวิชา!F20)</f>
        <v>33333</v>
      </c>
      <c r="F22" s="149">
        <f>IF(Pสรุปเกรด!$S$6="","",COUNTIF(Pสรุปเกรด!$S$6:$S$40,F8))</f>
        <v>0</v>
      </c>
      <c r="G22" s="149">
        <f>IF(Pสรุปเกรด!$S$6="","",COUNTIF(Pสรุปเกรด!$S$6:$S$40,G8))</f>
        <v>1</v>
      </c>
      <c r="H22" s="149">
        <f>IF(Pสรุปเกรด!$S$6="","",COUNTIF(Pสรุปเกรด!$S$6:$S$40,H8))</f>
        <v>2</v>
      </c>
      <c r="I22" s="149">
        <f>IF(Pสรุปเกรด!$S$6="","",COUNTIF(Pสรุปเกรด!$S$6:$S$40,I8))</f>
        <v>0</v>
      </c>
      <c r="J22" s="149">
        <f>IF(Pสรุปเกรด!$S$6="","",COUNTIF(Pสรุปเกรด!$S$6:$S$40,J8))</f>
        <v>0</v>
      </c>
      <c r="K22" s="149">
        <f>IF(Pสรุปเกรด!$S$6="","",COUNTIF(Pสรุปเกรด!$S$6:$S$40,K8))</f>
        <v>0</v>
      </c>
      <c r="L22" s="149">
        <f>IF(Pสรุปเกรด!$S$6="","",COUNTIF(Pสรุปเกรด!$S$6:$S$40,L8))</f>
        <v>0</v>
      </c>
      <c r="M22" s="149">
        <f>IF(Pสรุปเกรด!$S$6="","",COUNTIF(Pสรุปเกรด!$S$6:$S$40,M8))</f>
        <v>0</v>
      </c>
      <c r="N22" s="154"/>
      <c r="O22" s="459"/>
    </row>
    <row r="23" spans="2:16" s="73" customFormat="1" ht="22.5" customHeight="1">
      <c r="B23" s="459"/>
      <c r="C23" s="155"/>
      <c r="D23" s="152" t="str">
        <f>IF(กำหนดรายวิชา!E21="","",กำหนดรายวิชา!E21)</f>
        <v/>
      </c>
      <c r="E23" s="153" t="str">
        <f>IF(กำหนดรายวิชา!F21="","",กำหนดรายวิชา!F21)</f>
        <v/>
      </c>
      <c r="F23" s="149"/>
      <c r="G23" s="149"/>
      <c r="H23" s="149"/>
      <c r="I23" s="149"/>
      <c r="J23" s="149"/>
      <c r="K23" s="149"/>
      <c r="L23" s="149"/>
      <c r="M23" s="149"/>
      <c r="N23" s="154"/>
      <c r="O23" s="459"/>
    </row>
    <row r="24" spans="2:16" s="73" customFormat="1" ht="22.5" customHeight="1">
      <c r="B24" s="459"/>
      <c r="C24" s="155"/>
      <c r="D24" s="156"/>
      <c r="E24" s="156"/>
      <c r="F24" s="157"/>
      <c r="G24" s="157"/>
      <c r="H24" s="157"/>
      <c r="I24" s="157"/>
      <c r="J24" s="157"/>
      <c r="K24" s="157"/>
      <c r="L24" s="157"/>
      <c r="M24" s="157"/>
      <c r="N24" s="154"/>
      <c r="O24" s="459"/>
    </row>
    <row r="25" spans="2:16" s="73" customFormat="1" ht="22.5" customHeight="1">
      <c r="B25" s="459"/>
      <c r="C25" s="155"/>
      <c r="D25" s="156"/>
      <c r="E25" s="156"/>
      <c r="F25" s="157"/>
      <c r="G25" s="157"/>
      <c r="H25" s="157"/>
      <c r="I25" s="157"/>
      <c r="J25" s="157"/>
      <c r="K25" s="157"/>
      <c r="L25" s="157"/>
      <c r="M25" s="157"/>
      <c r="N25" s="154"/>
      <c r="O25" s="459"/>
    </row>
    <row r="26" spans="2:16" s="73" customFormat="1" ht="22.5" customHeight="1">
      <c r="B26" s="459"/>
      <c r="C26" s="155"/>
      <c r="D26" s="156"/>
      <c r="E26" s="156"/>
      <c r="F26" s="157"/>
      <c r="G26" s="157"/>
      <c r="H26" s="157"/>
      <c r="I26" s="157"/>
      <c r="J26" s="157"/>
      <c r="K26" s="157"/>
      <c r="L26" s="157"/>
      <c r="M26" s="157"/>
      <c r="N26" s="154"/>
      <c r="O26" s="459"/>
    </row>
    <row r="27" spans="2:16" s="73" customFormat="1" ht="22.5" customHeight="1">
      <c r="B27" s="459"/>
      <c r="C27" s="155"/>
      <c r="D27" s="156"/>
      <c r="E27" s="156"/>
      <c r="F27" s="157"/>
      <c r="G27" s="157"/>
      <c r="H27" s="157"/>
      <c r="I27" s="157"/>
      <c r="J27" s="157"/>
      <c r="K27" s="157"/>
      <c r="L27" s="157"/>
      <c r="M27" s="157"/>
      <c r="N27" s="154"/>
      <c r="O27" s="459"/>
    </row>
    <row r="28" spans="2:16" s="73" customFormat="1" ht="22.5" customHeight="1">
      <c r="B28" s="459"/>
      <c r="C28" s="155"/>
      <c r="D28" s="156"/>
      <c r="E28" s="156"/>
      <c r="F28" s="157"/>
      <c r="G28" s="157"/>
      <c r="H28" s="157"/>
      <c r="I28" s="157"/>
      <c r="J28" s="157"/>
      <c r="K28" s="157"/>
      <c r="L28" s="157"/>
      <c r="M28" s="157"/>
      <c r="N28" s="154"/>
      <c r="O28" s="459"/>
    </row>
    <row r="29" spans="2:16" s="73" customFormat="1" ht="22.5" customHeight="1">
      <c r="B29" s="459"/>
      <c r="C29" s="155"/>
      <c r="D29" s="156"/>
      <c r="E29" s="156"/>
      <c r="F29" s="157"/>
      <c r="G29" s="157"/>
      <c r="H29" s="157"/>
      <c r="I29" s="157"/>
      <c r="J29" s="157"/>
      <c r="K29" s="157"/>
      <c r="L29" s="157"/>
      <c r="M29" s="157"/>
      <c r="N29" s="154"/>
      <c r="O29" s="459"/>
    </row>
    <row r="30" spans="2:16" s="73" customFormat="1" ht="22.5" customHeight="1">
      <c r="B30" s="459"/>
      <c r="C30" s="155"/>
      <c r="D30" s="156"/>
      <c r="E30" s="156"/>
      <c r="F30" s="157"/>
      <c r="G30" s="157"/>
      <c r="H30" s="157"/>
      <c r="I30" s="157"/>
      <c r="J30" s="157"/>
      <c r="K30" s="157"/>
      <c r="L30" s="157"/>
      <c r="M30" s="157"/>
      <c r="N30" s="154"/>
      <c r="O30" s="459"/>
    </row>
    <row r="31" spans="2:16" ht="21.75" customHeight="1">
      <c r="B31" s="454"/>
      <c r="C31" s="454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5"/>
      <c r="O31" s="455"/>
      <c r="P31" s="74"/>
    </row>
  </sheetData>
  <sheetProtection algorithmName="SHA-512" hashValue="l5aDgR9jtlKOR15mj+DcqGI1IJHTpziDOss61MqD4EwZnCEFONPYi4s9kSg9QB/P8YNie7OoJ+mmPUx8ef5wSQ==" saltValue="3Ogo8sKHRKkZNThpbDUz+A==" spinCount="100000" sheet="1" scenarios="1"/>
  <mergeCells count="5">
    <mergeCell ref="D7:D8"/>
    <mergeCell ref="E3:L3"/>
    <mergeCell ref="E5:L5"/>
    <mergeCell ref="E7:E8"/>
    <mergeCell ref="F7:M7"/>
  </mergeCells>
  <pageMargins left="0.27559055118110237" right="0.11811023622047245" top="0.74803149606299213" bottom="0.15748031496062992" header="0.19685039370078741" footer="0.19685039370078741"/>
  <pageSetup paperSize="9" orientation="portrait" horizontalDpi="4294967293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9" tint="-0.249977111117893"/>
  </sheetPr>
  <dimension ref="B1:T47"/>
  <sheetViews>
    <sheetView showGridLines="0" showRowColHeaders="0" zoomScaleNormal="100" workbookViewId="0">
      <selection activeCell="M6" sqref="M6:M8"/>
    </sheetView>
  </sheetViews>
  <sheetFormatPr defaultRowHeight="18.75"/>
  <cols>
    <col min="1" max="1" width="23.75" style="77" customWidth="1"/>
    <col min="2" max="3" width="4.625" style="77" customWidth="1"/>
    <col min="4" max="4" width="5" style="77" customWidth="1"/>
    <col min="5" max="5" width="9" style="77"/>
    <col min="6" max="6" width="13.25" style="77" customWidth="1"/>
    <col min="7" max="11" width="8.25" style="79" customWidth="1"/>
    <col min="12" max="12" width="7.5" style="79" customWidth="1"/>
    <col min="13" max="13" width="8.375" style="79" customWidth="1"/>
    <col min="14" max="14" width="6.5" style="79" customWidth="1"/>
    <col min="15" max="16" width="4.625" style="77" customWidth="1"/>
    <col min="17" max="17" width="4.875" style="79" customWidth="1"/>
    <col min="18" max="20" width="4.625" style="79" customWidth="1"/>
    <col min="21" max="16384" width="9" style="77"/>
  </cols>
  <sheetData>
    <row r="1" spans="2:16">
      <c r="B1" s="451"/>
      <c r="C1" s="451"/>
      <c r="D1" s="451"/>
      <c r="E1" s="451"/>
      <c r="F1" s="451"/>
      <c r="G1" s="402"/>
      <c r="H1" s="402"/>
      <c r="I1" s="402"/>
      <c r="J1" s="402"/>
      <c r="K1" s="402"/>
      <c r="L1" s="402"/>
      <c r="M1" s="402"/>
      <c r="N1" s="402"/>
      <c r="O1" s="451"/>
      <c r="P1" s="451"/>
    </row>
    <row r="2" spans="2:16">
      <c r="B2" s="451"/>
      <c r="C2" s="10"/>
      <c r="D2" s="10"/>
      <c r="E2" s="10"/>
      <c r="F2" s="10"/>
      <c r="G2" s="87"/>
      <c r="H2" s="87"/>
      <c r="I2" s="87"/>
      <c r="J2" s="87"/>
      <c r="K2" s="87"/>
      <c r="L2" s="87"/>
      <c r="M2" s="87"/>
      <c r="N2" s="87"/>
      <c r="O2" s="10"/>
      <c r="P2" s="451"/>
    </row>
    <row r="3" spans="2:16" ht="21">
      <c r="B3" s="451"/>
      <c r="C3" s="10"/>
      <c r="D3" s="783" t="s">
        <v>315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10"/>
      <c r="P3" s="451"/>
    </row>
    <row r="4" spans="2:16" ht="21">
      <c r="B4" s="451"/>
      <c r="C4" s="10"/>
      <c r="D4" s="783" t="str">
        <f>"ชั้น"&amp;ข้อมูลพื้นฐาน!T6 &amp;"      "&amp;  " ปีการศึกษา  "    &amp;ข้อมูลพื้นฐาน!T5</f>
        <v>ชั้นประถมศึกษาปีที่  2       ปีการศึกษา  2566</v>
      </c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10"/>
      <c r="P4" s="451"/>
    </row>
    <row r="5" spans="2:16" ht="6" customHeight="1">
      <c r="B5" s="451"/>
      <c r="C5" s="10"/>
      <c r="D5" s="10"/>
      <c r="E5" s="10"/>
      <c r="F5" s="10"/>
      <c r="G5" s="87"/>
      <c r="H5" s="87"/>
      <c r="I5" s="87"/>
      <c r="J5" s="87"/>
      <c r="K5" s="87"/>
      <c r="L5" s="87"/>
      <c r="M5" s="87"/>
      <c r="N5" s="87"/>
      <c r="O5" s="10"/>
      <c r="P5" s="451"/>
    </row>
    <row r="6" spans="2:16" ht="18.95" customHeight="1">
      <c r="B6" s="451"/>
      <c r="C6" s="10"/>
      <c r="D6" s="784" t="s">
        <v>32</v>
      </c>
      <c r="E6" s="787" t="s">
        <v>34</v>
      </c>
      <c r="F6" s="788"/>
      <c r="G6" s="753" t="s">
        <v>193</v>
      </c>
      <c r="H6" s="754"/>
      <c r="I6" s="754"/>
      <c r="J6" s="754"/>
      <c r="K6" s="754"/>
      <c r="L6" s="791" t="s">
        <v>90</v>
      </c>
      <c r="M6" s="793" t="s">
        <v>10</v>
      </c>
      <c r="N6" s="794" t="s">
        <v>41</v>
      </c>
      <c r="O6" s="10"/>
      <c r="P6" s="451"/>
    </row>
    <row r="7" spans="2:16" ht="18.95" customHeight="1">
      <c r="B7" s="451"/>
      <c r="C7" s="10"/>
      <c r="D7" s="785"/>
      <c r="E7" s="789"/>
      <c r="F7" s="790"/>
      <c r="G7" s="763" t="s">
        <v>91</v>
      </c>
      <c r="H7" s="765"/>
      <c r="I7" s="648" t="s">
        <v>192</v>
      </c>
      <c r="J7" s="648"/>
      <c r="K7" s="422" t="s">
        <v>92</v>
      </c>
      <c r="L7" s="792"/>
      <c r="M7" s="793"/>
      <c r="N7" s="795"/>
      <c r="O7" s="10"/>
      <c r="P7" s="451"/>
    </row>
    <row r="8" spans="2:16" ht="18.95" customHeight="1">
      <c r="B8" s="451"/>
      <c r="C8" s="10"/>
      <c r="D8" s="786"/>
      <c r="E8" s="789"/>
      <c r="F8" s="790"/>
      <c r="G8" s="422" t="s">
        <v>93</v>
      </c>
      <c r="H8" s="422" t="s">
        <v>94</v>
      </c>
      <c r="I8" s="422" t="s">
        <v>95</v>
      </c>
      <c r="J8" s="422" t="s">
        <v>96</v>
      </c>
      <c r="K8" s="422" t="s">
        <v>97</v>
      </c>
      <c r="L8" s="792"/>
      <c r="M8" s="793"/>
      <c r="N8" s="795"/>
      <c r="O8" s="10"/>
      <c r="P8" s="451"/>
    </row>
    <row r="9" spans="2:16" ht="18.600000000000001" customHeight="1">
      <c r="B9" s="451"/>
      <c r="C9" s="10"/>
      <c r="D9" s="195" t="str">
        <f>IF(ข้อมูลนร.2!D7="","",ข้อมูลนร.2!D7)</f>
        <v>1</v>
      </c>
      <c r="E9" s="781" t="str">
        <f>ข้อมูลนร.2!G7</f>
        <v>เด็กชายภูผา  ดอทคอม</v>
      </c>
      <c r="F9" s="782"/>
      <c r="G9" s="88">
        <f>IF(การอ่าน!G9="","",การอ่าน!G9)</f>
        <v>3</v>
      </c>
      <c r="H9" s="88">
        <f>IF(การอ่าน!H9="","",การอ่าน!H9)</f>
        <v>2</v>
      </c>
      <c r="I9" s="88">
        <f>IF(การอ่าน!I9="","",การอ่าน!I9)</f>
        <v>3</v>
      </c>
      <c r="J9" s="88">
        <f>IF(การอ่าน!J9="","",การอ่าน!J9)</f>
        <v>1</v>
      </c>
      <c r="K9" s="88">
        <f>IF(การอ่าน!K9="","",การอ่าน!K9)</f>
        <v>3</v>
      </c>
      <c r="L9" s="424" t="str">
        <f>IF(G9="","",การอ่าน!L9)</f>
        <v>3</v>
      </c>
      <c r="M9" s="424" t="str">
        <f>IF(การอ่าน!M9="","",การอ่าน!M9)</f>
        <v>ดีเยี่ยม</v>
      </c>
      <c r="N9" s="88" t="str">
        <f>IF(การอ่าน!N9="","",การอ่าน!N9)</f>
        <v/>
      </c>
      <c r="O9" s="40"/>
      <c r="P9" s="451"/>
    </row>
    <row r="10" spans="2:16" ht="18.600000000000001" customHeight="1">
      <c r="B10" s="451"/>
      <c r="C10" s="10"/>
      <c r="D10" s="195" t="str">
        <f>IF(ข้อมูลนร.2!D8="","",ข้อมูลนร.2!D8)</f>
        <v>2</v>
      </c>
      <c r="E10" s="781" t="str">
        <f>ข้อมูลนร.2!G8</f>
        <v>เด็กชายดำ  ดอทคอม</v>
      </c>
      <c r="F10" s="782"/>
      <c r="G10" s="88">
        <f>IF(การอ่าน!G10="","",การอ่าน!G10)</f>
        <v>3</v>
      </c>
      <c r="H10" s="88">
        <f>IF(การอ่าน!H10="","",การอ่าน!H10)</f>
        <v>3</v>
      </c>
      <c r="I10" s="88">
        <f>IF(การอ่าน!I10="","",การอ่าน!I10)</f>
        <v>3</v>
      </c>
      <c r="J10" s="88">
        <f>IF(การอ่าน!J10="","",การอ่าน!J10)</f>
        <v>2</v>
      </c>
      <c r="K10" s="88">
        <f>IF(การอ่าน!K10="","",การอ่าน!K10)</f>
        <v>1</v>
      </c>
      <c r="L10" s="424" t="str">
        <f>IF(G10="","",การอ่าน!L10)</f>
        <v>2</v>
      </c>
      <c r="M10" s="424" t="str">
        <f>IF(การอ่าน!M10="","",การอ่าน!M10)</f>
        <v>ดี</v>
      </c>
      <c r="N10" s="88" t="str">
        <f>IF(การอ่าน!N10="","",การอ่าน!N10)</f>
        <v/>
      </c>
      <c r="O10" s="39"/>
      <c r="P10" s="451"/>
    </row>
    <row r="11" spans="2:16" ht="18.600000000000001" customHeight="1">
      <c r="B11" s="451"/>
      <c r="C11" s="10"/>
      <c r="D11" s="195" t="str">
        <f>IF(ข้อมูลนร.2!D9="","",ข้อมูลนร.2!D9)</f>
        <v>3</v>
      </c>
      <c r="E11" s="781" t="str">
        <f>ข้อมูลนร.2!G9</f>
        <v>เด็กหญิงแดง  ดอทคอม</v>
      </c>
      <c r="F11" s="782"/>
      <c r="G11" s="88">
        <f>IF(การอ่าน!G11="","",การอ่าน!G11)</f>
        <v>3</v>
      </c>
      <c r="H11" s="88">
        <f>IF(การอ่าน!H11="","",การอ่าน!H11)</f>
        <v>3</v>
      </c>
      <c r="I11" s="88">
        <f>IF(การอ่าน!I11="","",การอ่าน!I11)</f>
        <v>2</v>
      </c>
      <c r="J11" s="88">
        <f>IF(การอ่าน!J11="","",การอ่าน!J11)</f>
        <v>3</v>
      </c>
      <c r="K11" s="88">
        <f>IF(การอ่าน!K11="","",การอ่าน!K11)</f>
        <v>2</v>
      </c>
      <c r="L11" s="424" t="str">
        <f>IF(G11="","",การอ่าน!L11)</f>
        <v>3</v>
      </c>
      <c r="M11" s="424" t="str">
        <f>IF(การอ่าน!M11="","",การอ่าน!M11)</f>
        <v>ดีเยี่ยม</v>
      </c>
      <c r="N11" s="88" t="str">
        <f>IF(การอ่าน!N11="","",การอ่าน!N11)</f>
        <v/>
      </c>
      <c r="O11" s="10"/>
      <c r="P11" s="451"/>
    </row>
    <row r="12" spans="2:16" ht="18.600000000000001" customHeight="1">
      <c r="B12" s="451"/>
      <c r="C12" s="10"/>
      <c r="D12" s="195" t="str">
        <f>IF(ข้อมูลนร.2!D10="","",ข้อมูลนร.2!D10)</f>
        <v>4</v>
      </c>
      <c r="E12" s="781" t="str">
        <f>ข้อมูลนร.2!G10</f>
        <v>เด็กหญิงแดง  ดอทคอม</v>
      </c>
      <c r="F12" s="782"/>
      <c r="G12" s="88" t="str">
        <f>IF(การอ่าน!G12="","",การอ่าน!G12)</f>
        <v/>
      </c>
      <c r="H12" s="88" t="str">
        <f>IF(การอ่าน!H12="","",การอ่าน!H12)</f>
        <v/>
      </c>
      <c r="I12" s="88" t="str">
        <f>IF(การอ่าน!I12="","",การอ่าน!I12)</f>
        <v/>
      </c>
      <c r="J12" s="88" t="str">
        <f>IF(การอ่าน!J12="","",การอ่าน!J12)</f>
        <v/>
      </c>
      <c r="K12" s="88" t="str">
        <f>IF(การอ่าน!K12="","",การอ่าน!K12)</f>
        <v/>
      </c>
      <c r="L12" s="424" t="str">
        <f>IF(G12="","",การอ่าน!L12)</f>
        <v/>
      </c>
      <c r="M12" s="424" t="str">
        <f>IF(การอ่าน!M12="","",การอ่าน!M12)</f>
        <v/>
      </c>
      <c r="N12" s="88" t="str">
        <f>IF(การอ่าน!N12="","",การอ่าน!N12)</f>
        <v/>
      </c>
      <c r="O12" s="10"/>
      <c r="P12" s="451"/>
    </row>
    <row r="13" spans="2:16" ht="18.600000000000001" customHeight="1">
      <c r="B13" s="451"/>
      <c r="C13" s="10"/>
      <c r="D13" s="195" t="str">
        <f>IF(ข้อมูลนร.2!D11="","",ข้อมูลนร.2!D11)</f>
        <v/>
      </c>
      <c r="E13" s="781" t="str">
        <f>ข้อมูลนร.2!G11</f>
        <v/>
      </c>
      <c r="F13" s="782"/>
      <c r="G13" s="88" t="str">
        <f>IF(การอ่าน!G13="","",การอ่าน!G13)</f>
        <v/>
      </c>
      <c r="H13" s="88" t="str">
        <f>IF(การอ่าน!H13="","",การอ่าน!H13)</f>
        <v/>
      </c>
      <c r="I13" s="88" t="str">
        <f>IF(การอ่าน!I13="","",การอ่าน!I13)</f>
        <v/>
      </c>
      <c r="J13" s="88" t="str">
        <f>IF(การอ่าน!J13="","",การอ่าน!J13)</f>
        <v/>
      </c>
      <c r="K13" s="88" t="str">
        <f>IF(การอ่าน!K13="","",การอ่าน!K13)</f>
        <v/>
      </c>
      <c r="L13" s="424" t="str">
        <f>IF(G13="","",การอ่าน!L13)</f>
        <v/>
      </c>
      <c r="M13" s="424" t="str">
        <f>IF(การอ่าน!M13="","",การอ่าน!M13)</f>
        <v/>
      </c>
      <c r="N13" s="88" t="str">
        <f>IF(การอ่าน!N13="","",การอ่าน!N13)</f>
        <v/>
      </c>
      <c r="O13" s="10"/>
      <c r="P13" s="451"/>
    </row>
    <row r="14" spans="2:16" ht="18.600000000000001" customHeight="1">
      <c r="B14" s="451"/>
      <c r="C14" s="10"/>
      <c r="D14" s="195" t="str">
        <f>IF(ข้อมูลนร.2!D12="","",ข้อมูลนร.2!D12)</f>
        <v/>
      </c>
      <c r="E14" s="781" t="str">
        <f>ข้อมูลนร.2!G12</f>
        <v/>
      </c>
      <c r="F14" s="782"/>
      <c r="G14" s="88" t="str">
        <f>IF(การอ่าน!G14="","",การอ่าน!G14)</f>
        <v/>
      </c>
      <c r="H14" s="88" t="str">
        <f>IF(การอ่าน!H14="","",การอ่าน!H14)</f>
        <v/>
      </c>
      <c r="I14" s="88" t="str">
        <f>IF(การอ่าน!I14="","",การอ่าน!I14)</f>
        <v/>
      </c>
      <c r="J14" s="88" t="str">
        <f>IF(การอ่าน!J14="","",การอ่าน!J14)</f>
        <v/>
      </c>
      <c r="K14" s="88" t="str">
        <f>IF(การอ่าน!K14="","",การอ่าน!K14)</f>
        <v/>
      </c>
      <c r="L14" s="424" t="str">
        <f>IF(G14="","",การอ่าน!L14)</f>
        <v/>
      </c>
      <c r="M14" s="424" t="str">
        <f>IF(การอ่าน!M14="","",การอ่าน!M14)</f>
        <v/>
      </c>
      <c r="N14" s="88" t="str">
        <f>IF(การอ่าน!N14="","",การอ่าน!N14)</f>
        <v/>
      </c>
      <c r="O14" s="10"/>
      <c r="P14" s="451"/>
    </row>
    <row r="15" spans="2:16" ht="18.600000000000001" customHeight="1">
      <c r="B15" s="451"/>
      <c r="C15" s="10"/>
      <c r="D15" s="195" t="str">
        <f>IF(ข้อมูลนร.2!D13="","",ข้อมูลนร.2!D13)</f>
        <v/>
      </c>
      <c r="E15" s="781" t="str">
        <f>ข้อมูลนร.2!G13</f>
        <v/>
      </c>
      <c r="F15" s="782"/>
      <c r="G15" s="88" t="str">
        <f>IF(การอ่าน!G15="","",การอ่าน!G15)</f>
        <v/>
      </c>
      <c r="H15" s="88" t="str">
        <f>IF(การอ่าน!H15="","",การอ่าน!H15)</f>
        <v/>
      </c>
      <c r="I15" s="88" t="str">
        <f>IF(การอ่าน!I15="","",การอ่าน!I15)</f>
        <v/>
      </c>
      <c r="J15" s="88" t="str">
        <f>IF(การอ่าน!J15="","",การอ่าน!J15)</f>
        <v/>
      </c>
      <c r="K15" s="88" t="str">
        <f>IF(การอ่าน!K15="","",การอ่าน!K15)</f>
        <v/>
      </c>
      <c r="L15" s="424" t="str">
        <f>IF(G15="","",การอ่าน!L15)</f>
        <v/>
      </c>
      <c r="M15" s="424" t="str">
        <f>IF(การอ่าน!M15="","",การอ่าน!M15)</f>
        <v/>
      </c>
      <c r="N15" s="88" t="str">
        <f>IF(การอ่าน!N15="","",การอ่าน!N15)</f>
        <v/>
      </c>
      <c r="O15" s="10"/>
      <c r="P15" s="451"/>
    </row>
    <row r="16" spans="2:16" ht="18.600000000000001" customHeight="1">
      <c r="B16" s="451"/>
      <c r="C16" s="10"/>
      <c r="D16" s="195" t="str">
        <f>IF(ข้อมูลนร.2!D14="","",ข้อมูลนร.2!D14)</f>
        <v/>
      </c>
      <c r="E16" s="781" t="str">
        <f>ข้อมูลนร.2!G14</f>
        <v/>
      </c>
      <c r="F16" s="782"/>
      <c r="G16" s="88" t="str">
        <f>IF(การอ่าน!G16="","",การอ่าน!G16)</f>
        <v/>
      </c>
      <c r="H16" s="88" t="str">
        <f>IF(การอ่าน!H16="","",การอ่าน!H16)</f>
        <v/>
      </c>
      <c r="I16" s="88" t="str">
        <f>IF(การอ่าน!I16="","",การอ่าน!I16)</f>
        <v/>
      </c>
      <c r="J16" s="88" t="str">
        <f>IF(การอ่าน!J16="","",การอ่าน!J16)</f>
        <v/>
      </c>
      <c r="K16" s="88" t="str">
        <f>IF(การอ่าน!K16="","",การอ่าน!K16)</f>
        <v/>
      </c>
      <c r="L16" s="424" t="str">
        <f>IF(G16="","",การอ่าน!L16)</f>
        <v/>
      </c>
      <c r="M16" s="424" t="str">
        <f>IF(การอ่าน!M16="","",การอ่าน!M16)</f>
        <v/>
      </c>
      <c r="N16" s="88" t="str">
        <f>IF(การอ่าน!N16="","",การอ่าน!N16)</f>
        <v/>
      </c>
      <c r="O16" s="10"/>
      <c r="P16" s="451"/>
    </row>
    <row r="17" spans="2:16" ht="18.600000000000001" customHeight="1">
      <c r="B17" s="451"/>
      <c r="C17" s="10"/>
      <c r="D17" s="195" t="str">
        <f>IF(ข้อมูลนร.2!D15="","",ข้อมูลนร.2!D15)</f>
        <v/>
      </c>
      <c r="E17" s="781" t="str">
        <f>ข้อมูลนร.2!G15</f>
        <v/>
      </c>
      <c r="F17" s="782"/>
      <c r="G17" s="88" t="str">
        <f>IF(การอ่าน!G17="","",การอ่าน!G17)</f>
        <v/>
      </c>
      <c r="H17" s="88" t="str">
        <f>IF(การอ่าน!H17="","",การอ่าน!H17)</f>
        <v/>
      </c>
      <c r="I17" s="88" t="str">
        <f>IF(การอ่าน!I17="","",การอ่าน!I17)</f>
        <v/>
      </c>
      <c r="J17" s="88" t="str">
        <f>IF(การอ่าน!J17="","",การอ่าน!J17)</f>
        <v/>
      </c>
      <c r="K17" s="88" t="str">
        <f>IF(การอ่าน!K17="","",การอ่าน!K17)</f>
        <v/>
      </c>
      <c r="L17" s="424" t="str">
        <f>IF(G17="","",การอ่าน!L17)</f>
        <v/>
      </c>
      <c r="M17" s="424" t="str">
        <f>IF(การอ่าน!M17="","",การอ่าน!M17)</f>
        <v/>
      </c>
      <c r="N17" s="88" t="str">
        <f>IF(การอ่าน!N17="","",การอ่าน!N17)</f>
        <v/>
      </c>
      <c r="O17" s="10"/>
      <c r="P17" s="451"/>
    </row>
    <row r="18" spans="2:16" ht="18.600000000000001" customHeight="1">
      <c r="B18" s="451"/>
      <c r="C18" s="10"/>
      <c r="D18" s="195" t="str">
        <f>IF(ข้อมูลนร.2!D16="","",ข้อมูลนร.2!D16)</f>
        <v/>
      </c>
      <c r="E18" s="781" t="str">
        <f>ข้อมูลนร.2!G16</f>
        <v/>
      </c>
      <c r="F18" s="782"/>
      <c r="G18" s="88" t="str">
        <f>IF(การอ่าน!G18="","",การอ่าน!G18)</f>
        <v/>
      </c>
      <c r="H18" s="88" t="str">
        <f>IF(การอ่าน!H18="","",การอ่าน!H18)</f>
        <v/>
      </c>
      <c r="I18" s="88" t="str">
        <f>IF(การอ่าน!I18="","",การอ่าน!I18)</f>
        <v/>
      </c>
      <c r="J18" s="88" t="str">
        <f>IF(การอ่าน!J18="","",การอ่าน!J18)</f>
        <v/>
      </c>
      <c r="K18" s="88" t="str">
        <f>IF(การอ่าน!K18="","",การอ่าน!K18)</f>
        <v/>
      </c>
      <c r="L18" s="424" t="str">
        <f>IF(G18="","",การอ่าน!L18)</f>
        <v/>
      </c>
      <c r="M18" s="424" t="str">
        <f>IF(การอ่าน!M18="","",การอ่าน!M18)</f>
        <v/>
      </c>
      <c r="N18" s="88" t="str">
        <f>IF(การอ่าน!N18="","",การอ่าน!N18)</f>
        <v/>
      </c>
      <c r="O18" s="10"/>
      <c r="P18" s="451"/>
    </row>
    <row r="19" spans="2:16" ht="18.600000000000001" customHeight="1">
      <c r="B19" s="451"/>
      <c r="C19" s="10"/>
      <c r="D19" s="195" t="str">
        <f>IF(ข้อมูลนร.2!D17="","",ข้อมูลนร.2!D17)</f>
        <v/>
      </c>
      <c r="E19" s="781" t="str">
        <f>ข้อมูลนร.2!G17</f>
        <v/>
      </c>
      <c r="F19" s="782"/>
      <c r="G19" s="88" t="str">
        <f>IF(การอ่าน!G19="","",การอ่าน!G19)</f>
        <v/>
      </c>
      <c r="H19" s="88" t="str">
        <f>IF(การอ่าน!H19="","",การอ่าน!H19)</f>
        <v/>
      </c>
      <c r="I19" s="88" t="str">
        <f>IF(การอ่าน!I19="","",การอ่าน!I19)</f>
        <v/>
      </c>
      <c r="J19" s="88" t="str">
        <f>IF(การอ่าน!J19="","",การอ่าน!J19)</f>
        <v/>
      </c>
      <c r="K19" s="88" t="str">
        <f>IF(การอ่าน!K19="","",การอ่าน!K19)</f>
        <v/>
      </c>
      <c r="L19" s="424" t="str">
        <f>IF(G19="","",การอ่าน!L19)</f>
        <v/>
      </c>
      <c r="M19" s="424" t="str">
        <f>IF(การอ่าน!M19="","",การอ่าน!M19)</f>
        <v/>
      </c>
      <c r="N19" s="88" t="str">
        <f>IF(การอ่าน!N19="","",การอ่าน!N19)</f>
        <v/>
      </c>
      <c r="O19" s="10"/>
      <c r="P19" s="451"/>
    </row>
    <row r="20" spans="2:16" ht="18.600000000000001" customHeight="1">
      <c r="B20" s="451"/>
      <c r="C20" s="10"/>
      <c r="D20" s="195" t="str">
        <f>IF(ข้อมูลนร.2!D18="","",ข้อมูลนร.2!D18)</f>
        <v/>
      </c>
      <c r="E20" s="781" t="str">
        <f>ข้อมูลนร.2!G18</f>
        <v/>
      </c>
      <c r="F20" s="782"/>
      <c r="G20" s="88" t="str">
        <f>IF(การอ่าน!G20="","",การอ่าน!G20)</f>
        <v/>
      </c>
      <c r="H20" s="88" t="str">
        <f>IF(การอ่าน!H20="","",การอ่าน!H20)</f>
        <v/>
      </c>
      <c r="I20" s="88" t="str">
        <f>IF(การอ่าน!I20="","",การอ่าน!I20)</f>
        <v/>
      </c>
      <c r="J20" s="88" t="str">
        <f>IF(การอ่าน!J20="","",การอ่าน!J20)</f>
        <v/>
      </c>
      <c r="K20" s="88" t="str">
        <f>IF(การอ่าน!K20="","",การอ่าน!K20)</f>
        <v/>
      </c>
      <c r="L20" s="424" t="str">
        <f>IF(G20="","",การอ่าน!L20)</f>
        <v/>
      </c>
      <c r="M20" s="424" t="str">
        <f>IF(การอ่าน!M20="","",การอ่าน!M20)</f>
        <v/>
      </c>
      <c r="N20" s="88" t="str">
        <f>IF(การอ่าน!N20="","",การอ่าน!N20)</f>
        <v/>
      </c>
      <c r="O20" s="10"/>
      <c r="P20" s="451"/>
    </row>
    <row r="21" spans="2:16" ht="18.600000000000001" customHeight="1">
      <c r="B21" s="451"/>
      <c r="C21" s="10"/>
      <c r="D21" s="195" t="str">
        <f>IF(ข้อมูลนร.2!D19="","",ข้อมูลนร.2!D19)</f>
        <v/>
      </c>
      <c r="E21" s="781" t="str">
        <f>ข้อมูลนร.2!G19</f>
        <v/>
      </c>
      <c r="F21" s="782"/>
      <c r="G21" s="88" t="str">
        <f>IF(การอ่าน!G21="","",การอ่าน!G21)</f>
        <v/>
      </c>
      <c r="H21" s="88" t="str">
        <f>IF(การอ่าน!H21="","",การอ่าน!H21)</f>
        <v/>
      </c>
      <c r="I21" s="88" t="str">
        <f>IF(การอ่าน!I21="","",การอ่าน!I21)</f>
        <v/>
      </c>
      <c r="J21" s="88" t="str">
        <f>IF(การอ่าน!J21="","",การอ่าน!J21)</f>
        <v/>
      </c>
      <c r="K21" s="88" t="str">
        <f>IF(การอ่าน!K21="","",การอ่าน!K21)</f>
        <v/>
      </c>
      <c r="L21" s="424" t="str">
        <f>IF(G21="","",การอ่าน!L21)</f>
        <v/>
      </c>
      <c r="M21" s="424" t="str">
        <f>IF(การอ่าน!M21="","",การอ่าน!M21)</f>
        <v/>
      </c>
      <c r="N21" s="88" t="str">
        <f>IF(การอ่าน!N21="","",การอ่าน!N21)</f>
        <v/>
      </c>
      <c r="O21" s="10"/>
      <c r="P21" s="451"/>
    </row>
    <row r="22" spans="2:16" ht="18.600000000000001" customHeight="1">
      <c r="B22" s="451"/>
      <c r="C22" s="10"/>
      <c r="D22" s="195" t="str">
        <f>IF(ข้อมูลนร.2!D20="","",ข้อมูลนร.2!D20)</f>
        <v/>
      </c>
      <c r="E22" s="781" t="str">
        <f>ข้อมูลนร.2!G20</f>
        <v/>
      </c>
      <c r="F22" s="782"/>
      <c r="G22" s="88" t="str">
        <f>IF(การอ่าน!G22="","",การอ่าน!G22)</f>
        <v/>
      </c>
      <c r="H22" s="88" t="str">
        <f>IF(การอ่าน!H22="","",การอ่าน!H22)</f>
        <v/>
      </c>
      <c r="I22" s="88" t="str">
        <f>IF(การอ่าน!I22="","",การอ่าน!I22)</f>
        <v/>
      </c>
      <c r="J22" s="88" t="str">
        <f>IF(การอ่าน!J22="","",การอ่าน!J22)</f>
        <v/>
      </c>
      <c r="K22" s="88" t="str">
        <f>IF(การอ่าน!K22="","",การอ่าน!K22)</f>
        <v/>
      </c>
      <c r="L22" s="424" t="str">
        <f>IF(G22="","",การอ่าน!L22)</f>
        <v/>
      </c>
      <c r="M22" s="424" t="str">
        <f>IF(การอ่าน!M22="","",การอ่าน!M22)</f>
        <v/>
      </c>
      <c r="N22" s="88" t="str">
        <f>IF(การอ่าน!N22="","",การอ่าน!N22)</f>
        <v/>
      </c>
      <c r="O22" s="10"/>
      <c r="P22" s="451"/>
    </row>
    <row r="23" spans="2:16" ht="18.600000000000001" customHeight="1">
      <c r="B23" s="451"/>
      <c r="C23" s="10"/>
      <c r="D23" s="195" t="str">
        <f>IF(ข้อมูลนร.2!D21="","",ข้อมูลนร.2!D21)</f>
        <v/>
      </c>
      <c r="E23" s="781" t="str">
        <f>ข้อมูลนร.2!G21</f>
        <v/>
      </c>
      <c r="F23" s="782"/>
      <c r="G23" s="88" t="str">
        <f>IF(การอ่าน!G23="","",การอ่าน!G23)</f>
        <v/>
      </c>
      <c r="H23" s="88" t="str">
        <f>IF(การอ่าน!H23="","",การอ่าน!H23)</f>
        <v/>
      </c>
      <c r="I23" s="88" t="str">
        <f>IF(การอ่าน!I23="","",การอ่าน!I23)</f>
        <v/>
      </c>
      <c r="J23" s="88" t="str">
        <f>IF(การอ่าน!J23="","",การอ่าน!J23)</f>
        <v/>
      </c>
      <c r="K23" s="88" t="str">
        <f>IF(การอ่าน!K23="","",การอ่าน!K23)</f>
        <v/>
      </c>
      <c r="L23" s="424" t="str">
        <f>IF(G23="","",การอ่าน!L23)</f>
        <v/>
      </c>
      <c r="M23" s="424" t="str">
        <f>IF(การอ่าน!M23="","",การอ่าน!M23)</f>
        <v/>
      </c>
      <c r="N23" s="88" t="str">
        <f>IF(การอ่าน!N23="","",การอ่าน!N23)</f>
        <v/>
      </c>
      <c r="O23" s="10"/>
      <c r="P23" s="451"/>
    </row>
    <row r="24" spans="2:16" ht="18.600000000000001" customHeight="1">
      <c r="B24" s="451"/>
      <c r="C24" s="10"/>
      <c r="D24" s="195" t="str">
        <f>IF(ข้อมูลนร.2!D22="","",ข้อมูลนร.2!D22)</f>
        <v/>
      </c>
      <c r="E24" s="781" t="str">
        <f>ข้อมูลนร.2!G22</f>
        <v/>
      </c>
      <c r="F24" s="782"/>
      <c r="G24" s="88" t="str">
        <f>IF(การอ่าน!G24="","",การอ่าน!G24)</f>
        <v/>
      </c>
      <c r="H24" s="88" t="str">
        <f>IF(การอ่าน!H24="","",การอ่าน!H24)</f>
        <v/>
      </c>
      <c r="I24" s="88" t="str">
        <f>IF(การอ่าน!I24="","",การอ่าน!I24)</f>
        <v/>
      </c>
      <c r="J24" s="88" t="str">
        <f>IF(การอ่าน!J24="","",การอ่าน!J24)</f>
        <v/>
      </c>
      <c r="K24" s="88" t="str">
        <f>IF(การอ่าน!K24="","",การอ่าน!K24)</f>
        <v/>
      </c>
      <c r="L24" s="424" t="str">
        <f>IF(G24="","",การอ่าน!L24)</f>
        <v/>
      </c>
      <c r="M24" s="424" t="str">
        <f>IF(การอ่าน!M24="","",การอ่าน!M24)</f>
        <v/>
      </c>
      <c r="N24" s="88" t="str">
        <f>IF(การอ่าน!N24="","",การอ่าน!N24)</f>
        <v/>
      </c>
      <c r="O24" s="10"/>
      <c r="P24" s="451"/>
    </row>
    <row r="25" spans="2:16" ht="18.600000000000001" customHeight="1">
      <c r="B25" s="451"/>
      <c r="C25" s="10"/>
      <c r="D25" s="195" t="str">
        <f>IF(ข้อมูลนร.2!D23="","",ข้อมูลนร.2!D23)</f>
        <v/>
      </c>
      <c r="E25" s="781" t="str">
        <f>ข้อมูลนร.2!G23</f>
        <v/>
      </c>
      <c r="F25" s="782"/>
      <c r="G25" s="88" t="str">
        <f>IF(การอ่าน!G25="","",การอ่าน!G25)</f>
        <v/>
      </c>
      <c r="H25" s="88" t="str">
        <f>IF(การอ่าน!H25="","",การอ่าน!H25)</f>
        <v/>
      </c>
      <c r="I25" s="88" t="str">
        <f>IF(การอ่าน!I25="","",การอ่าน!I25)</f>
        <v/>
      </c>
      <c r="J25" s="88" t="str">
        <f>IF(การอ่าน!J25="","",การอ่าน!J25)</f>
        <v/>
      </c>
      <c r="K25" s="88" t="str">
        <f>IF(การอ่าน!K25="","",การอ่าน!K25)</f>
        <v/>
      </c>
      <c r="L25" s="424" t="str">
        <f>IF(G25="","",การอ่าน!L25)</f>
        <v/>
      </c>
      <c r="M25" s="424" t="str">
        <f>IF(การอ่าน!M25="","",การอ่าน!M25)</f>
        <v/>
      </c>
      <c r="N25" s="88" t="str">
        <f>IF(การอ่าน!N25="","",การอ่าน!N25)</f>
        <v/>
      </c>
      <c r="O25" s="10"/>
      <c r="P25" s="451"/>
    </row>
    <row r="26" spans="2:16" ht="18.600000000000001" customHeight="1">
      <c r="B26" s="451"/>
      <c r="C26" s="10"/>
      <c r="D26" s="195" t="str">
        <f>IF(ข้อมูลนร.2!D24="","",ข้อมูลนร.2!D24)</f>
        <v/>
      </c>
      <c r="E26" s="781" t="str">
        <f>ข้อมูลนร.2!G24</f>
        <v/>
      </c>
      <c r="F26" s="782"/>
      <c r="G26" s="88" t="str">
        <f>IF(การอ่าน!G26="","",การอ่าน!G26)</f>
        <v/>
      </c>
      <c r="H26" s="88" t="str">
        <f>IF(การอ่าน!H26="","",การอ่าน!H26)</f>
        <v/>
      </c>
      <c r="I26" s="88" t="str">
        <f>IF(การอ่าน!I26="","",การอ่าน!I26)</f>
        <v/>
      </c>
      <c r="J26" s="88" t="str">
        <f>IF(การอ่าน!J26="","",การอ่าน!J26)</f>
        <v/>
      </c>
      <c r="K26" s="88" t="str">
        <f>IF(การอ่าน!K26="","",การอ่าน!K26)</f>
        <v/>
      </c>
      <c r="L26" s="424" t="str">
        <f>IF(G26="","",การอ่าน!L26)</f>
        <v/>
      </c>
      <c r="M26" s="424" t="str">
        <f>IF(การอ่าน!M26="","",การอ่าน!M26)</f>
        <v/>
      </c>
      <c r="N26" s="88" t="str">
        <f>IF(การอ่าน!N26="","",การอ่าน!N26)</f>
        <v/>
      </c>
      <c r="O26" s="10"/>
      <c r="P26" s="451"/>
    </row>
    <row r="27" spans="2:16" ht="18.600000000000001" customHeight="1">
      <c r="B27" s="451"/>
      <c r="C27" s="10"/>
      <c r="D27" s="195" t="str">
        <f>IF(ข้อมูลนร.2!D25="","",ข้อมูลนร.2!D25)</f>
        <v/>
      </c>
      <c r="E27" s="781" t="str">
        <f>ข้อมูลนร.2!G25</f>
        <v/>
      </c>
      <c r="F27" s="782"/>
      <c r="G27" s="88" t="str">
        <f>IF(การอ่าน!G27="","",การอ่าน!G27)</f>
        <v/>
      </c>
      <c r="H27" s="88" t="str">
        <f>IF(การอ่าน!H27="","",การอ่าน!H27)</f>
        <v/>
      </c>
      <c r="I27" s="88" t="str">
        <f>IF(การอ่าน!I27="","",การอ่าน!I27)</f>
        <v/>
      </c>
      <c r="J27" s="88" t="str">
        <f>IF(การอ่าน!J27="","",การอ่าน!J27)</f>
        <v/>
      </c>
      <c r="K27" s="88" t="str">
        <f>IF(การอ่าน!K27="","",การอ่าน!K27)</f>
        <v/>
      </c>
      <c r="L27" s="424" t="str">
        <f>IF(G27="","",การอ่าน!L27)</f>
        <v/>
      </c>
      <c r="M27" s="424" t="str">
        <f>IF(การอ่าน!M27="","",การอ่าน!M27)</f>
        <v/>
      </c>
      <c r="N27" s="88" t="str">
        <f>IF(การอ่าน!N27="","",การอ่าน!N27)</f>
        <v/>
      </c>
      <c r="O27" s="10"/>
      <c r="P27" s="451"/>
    </row>
    <row r="28" spans="2:16" ht="18.600000000000001" customHeight="1">
      <c r="B28" s="451"/>
      <c r="C28" s="10"/>
      <c r="D28" s="195" t="str">
        <f>IF(ข้อมูลนร.2!D26="","",ข้อมูลนร.2!D26)</f>
        <v/>
      </c>
      <c r="E28" s="781" t="str">
        <f>ข้อมูลนร.2!G26</f>
        <v/>
      </c>
      <c r="F28" s="782"/>
      <c r="G28" s="88" t="str">
        <f>IF(การอ่าน!G28="","",การอ่าน!G28)</f>
        <v/>
      </c>
      <c r="H28" s="88" t="str">
        <f>IF(การอ่าน!H28="","",การอ่าน!H28)</f>
        <v/>
      </c>
      <c r="I28" s="88" t="str">
        <f>IF(การอ่าน!I28="","",การอ่าน!I28)</f>
        <v/>
      </c>
      <c r="J28" s="88" t="str">
        <f>IF(การอ่าน!J28="","",การอ่าน!J28)</f>
        <v/>
      </c>
      <c r="K28" s="88" t="str">
        <f>IF(การอ่าน!K28="","",การอ่าน!K28)</f>
        <v/>
      </c>
      <c r="L28" s="424" t="str">
        <f>IF(G28="","",การอ่าน!L28)</f>
        <v/>
      </c>
      <c r="M28" s="424" t="str">
        <f>IF(การอ่าน!M28="","",การอ่าน!M28)</f>
        <v/>
      </c>
      <c r="N28" s="88" t="str">
        <f>IF(การอ่าน!N28="","",การอ่าน!N28)</f>
        <v/>
      </c>
      <c r="O28" s="10"/>
      <c r="P28" s="451"/>
    </row>
    <row r="29" spans="2:16" ht="18.600000000000001" customHeight="1">
      <c r="B29" s="451"/>
      <c r="C29" s="10"/>
      <c r="D29" s="195" t="str">
        <f>IF(ข้อมูลนร.2!D27="","",ข้อมูลนร.2!D27)</f>
        <v/>
      </c>
      <c r="E29" s="781" t="str">
        <f>ข้อมูลนร.2!G27</f>
        <v/>
      </c>
      <c r="F29" s="782"/>
      <c r="G29" s="88" t="str">
        <f>IF(การอ่าน!G29="","",การอ่าน!G29)</f>
        <v/>
      </c>
      <c r="H29" s="88" t="str">
        <f>IF(การอ่าน!H29="","",การอ่าน!H29)</f>
        <v/>
      </c>
      <c r="I29" s="88" t="str">
        <f>IF(การอ่าน!I29="","",การอ่าน!I29)</f>
        <v/>
      </c>
      <c r="J29" s="88" t="str">
        <f>IF(การอ่าน!J29="","",การอ่าน!J29)</f>
        <v/>
      </c>
      <c r="K29" s="88" t="str">
        <f>IF(การอ่าน!K29="","",การอ่าน!K29)</f>
        <v/>
      </c>
      <c r="L29" s="424" t="str">
        <f>IF(G29="","",การอ่าน!L29)</f>
        <v/>
      </c>
      <c r="M29" s="424" t="str">
        <f>IF(การอ่าน!M29="","",การอ่าน!M29)</f>
        <v/>
      </c>
      <c r="N29" s="88" t="str">
        <f>IF(การอ่าน!N29="","",การอ่าน!N29)</f>
        <v/>
      </c>
      <c r="O29" s="10"/>
      <c r="P29" s="451"/>
    </row>
    <row r="30" spans="2:16" ht="18.600000000000001" customHeight="1">
      <c r="B30" s="451"/>
      <c r="C30" s="10"/>
      <c r="D30" s="195" t="str">
        <f>IF(ข้อมูลนร.2!D28="","",ข้อมูลนร.2!D28)</f>
        <v/>
      </c>
      <c r="E30" s="781" t="str">
        <f>ข้อมูลนร.2!G28</f>
        <v/>
      </c>
      <c r="F30" s="782"/>
      <c r="G30" s="88" t="str">
        <f>IF(การอ่าน!G30="","",การอ่าน!G30)</f>
        <v/>
      </c>
      <c r="H30" s="88" t="str">
        <f>IF(การอ่าน!H30="","",การอ่าน!H30)</f>
        <v/>
      </c>
      <c r="I30" s="88" t="str">
        <f>IF(การอ่าน!I30="","",การอ่าน!I30)</f>
        <v/>
      </c>
      <c r="J30" s="88" t="str">
        <f>IF(การอ่าน!J30="","",การอ่าน!J30)</f>
        <v/>
      </c>
      <c r="K30" s="88" t="str">
        <f>IF(การอ่าน!K30="","",การอ่าน!K30)</f>
        <v/>
      </c>
      <c r="L30" s="424" t="str">
        <f>IF(G30="","",การอ่าน!L30)</f>
        <v/>
      </c>
      <c r="M30" s="424" t="str">
        <f>IF(การอ่าน!M30="","",การอ่าน!M30)</f>
        <v/>
      </c>
      <c r="N30" s="88" t="str">
        <f>IF(การอ่าน!N30="","",การอ่าน!N30)</f>
        <v/>
      </c>
      <c r="O30" s="10"/>
      <c r="P30" s="451"/>
    </row>
    <row r="31" spans="2:16" ht="18.600000000000001" customHeight="1">
      <c r="B31" s="451"/>
      <c r="C31" s="10"/>
      <c r="D31" s="195" t="str">
        <f>IF(ข้อมูลนร.2!D29="","",ข้อมูลนร.2!D29)</f>
        <v/>
      </c>
      <c r="E31" s="781" t="str">
        <f>ข้อมูลนร.2!G29</f>
        <v/>
      </c>
      <c r="F31" s="782"/>
      <c r="G31" s="88" t="str">
        <f>IF(การอ่าน!G31="","",การอ่าน!G31)</f>
        <v/>
      </c>
      <c r="H31" s="88" t="str">
        <f>IF(การอ่าน!H31="","",การอ่าน!H31)</f>
        <v/>
      </c>
      <c r="I31" s="88" t="str">
        <f>IF(การอ่าน!I31="","",การอ่าน!I31)</f>
        <v/>
      </c>
      <c r="J31" s="88" t="str">
        <f>IF(การอ่าน!J31="","",การอ่าน!J31)</f>
        <v/>
      </c>
      <c r="K31" s="88" t="str">
        <f>IF(การอ่าน!K31="","",การอ่าน!K31)</f>
        <v/>
      </c>
      <c r="L31" s="424" t="str">
        <f>IF(G31="","",การอ่าน!L31)</f>
        <v/>
      </c>
      <c r="M31" s="424" t="str">
        <f>IF(การอ่าน!M31="","",การอ่าน!M31)</f>
        <v/>
      </c>
      <c r="N31" s="88" t="str">
        <f>IF(การอ่าน!N31="","",การอ่าน!N31)</f>
        <v/>
      </c>
      <c r="O31" s="10"/>
      <c r="P31" s="451"/>
    </row>
    <row r="32" spans="2:16" ht="18.600000000000001" customHeight="1">
      <c r="B32" s="451"/>
      <c r="C32" s="10"/>
      <c r="D32" s="195" t="str">
        <f>IF(ข้อมูลนร.2!D30="","",ข้อมูลนร.2!D30)</f>
        <v/>
      </c>
      <c r="E32" s="781" t="str">
        <f>ข้อมูลนร.2!G30</f>
        <v/>
      </c>
      <c r="F32" s="782"/>
      <c r="G32" s="88" t="str">
        <f>IF(การอ่าน!G32="","",การอ่าน!G32)</f>
        <v/>
      </c>
      <c r="H32" s="88" t="str">
        <f>IF(การอ่าน!H32="","",การอ่าน!H32)</f>
        <v/>
      </c>
      <c r="I32" s="88" t="str">
        <f>IF(การอ่าน!I32="","",การอ่าน!I32)</f>
        <v/>
      </c>
      <c r="J32" s="88" t="str">
        <f>IF(การอ่าน!J32="","",การอ่าน!J32)</f>
        <v/>
      </c>
      <c r="K32" s="88" t="str">
        <f>IF(การอ่าน!K32="","",การอ่าน!K32)</f>
        <v/>
      </c>
      <c r="L32" s="424" t="str">
        <f>IF(G32="","",การอ่าน!L32)</f>
        <v/>
      </c>
      <c r="M32" s="424" t="str">
        <f>IF(การอ่าน!M32="","",การอ่าน!M32)</f>
        <v/>
      </c>
      <c r="N32" s="88" t="str">
        <f>IF(การอ่าน!N32="","",การอ่าน!N32)</f>
        <v/>
      </c>
      <c r="O32" s="10"/>
      <c r="P32" s="451"/>
    </row>
    <row r="33" spans="2:16" ht="18.600000000000001" customHeight="1">
      <c r="B33" s="451"/>
      <c r="C33" s="10"/>
      <c r="D33" s="195" t="str">
        <f>IF(ข้อมูลนร.2!D31="","",ข้อมูลนร.2!D31)</f>
        <v/>
      </c>
      <c r="E33" s="781" t="str">
        <f>ข้อมูลนร.2!G31</f>
        <v/>
      </c>
      <c r="F33" s="782"/>
      <c r="G33" s="88" t="str">
        <f>IF(การอ่าน!G33="","",การอ่าน!G33)</f>
        <v/>
      </c>
      <c r="H33" s="88" t="str">
        <f>IF(การอ่าน!H33="","",การอ่าน!H33)</f>
        <v/>
      </c>
      <c r="I33" s="88" t="str">
        <f>IF(การอ่าน!I33="","",การอ่าน!I33)</f>
        <v/>
      </c>
      <c r="J33" s="88" t="str">
        <f>IF(การอ่าน!J33="","",การอ่าน!J33)</f>
        <v/>
      </c>
      <c r="K33" s="88" t="str">
        <f>IF(การอ่าน!K33="","",การอ่าน!K33)</f>
        <v/>
      </c>
      <c r="L33" s="424" t="str">
        <f>IF(G33="","",การอ่าน!L33)</f>
        <v/>
      </c>
      <c r="M33" s="424" t="str">
        <f>IF(การอ่าน!M33="","",การอ่าน!M33)</f>
        <v/>
      </c>
      <c r="N33" s="88" t="str">
        <f>IF(การอ่าน!N33="","",การอ่าน!N33)</f>
        <v/>
      </c>
      <c r="O33" s="10"/>
      <c r="P33" s="451"/>
    </row>
    <row r="34" spans="2:16" ht="18.600000000000001" customHeight="1">
      <c r="B34" s="451"/>
      <c r="C34" s="10"/>
      <c r="D34" s="195" t="str">
        <f>IF(ข้อมูลนร.2!D32="","",ข้อมูลนร.2!D32)</f>
        <v/>
      </c>
      <c r="E34" s="781" t="str">
        <f>ข้อมูลนร.2!G32</f>
        <v/>
      </c>
      <c r="F34" s="782"/>
      <c r="G34" s="88" t="str">
        <f>IF(การอ่าน!G34="","",การอ่าน!G34)</f>
        <v/>
      </c>
      <c r="H34" s="88" t="str">
        <f>IF(การอ่าน!H34="","",การอ่าน!H34)</f>
        <v/>
      </c>
      <c r="I34" s="88" t="str">
        <f>IF(การอ่าน!I34="","",การอ่าน!I34)</f>
        <v/>
      </c>
      <c r="J34" s="88" t="str">
        <f>IF(การอ่าน!J34="","",การอ่าน!J34)</f>
        <v/>
      </c>
      <c r="K34" s="88" t="str">
        <f>IF(การอ่าน!K34="","",การอ่าน!K34)</f>
        <v/>
      </c>
      <c r="L34" s="424" t="str">
        <f>IF(G34="","",การอ่าน!L34)</f>
        <v/>
      </c>
      <c r="M34" s="424" t="str">
        <f>IF(การอ่าน!M34="","",การอ่าน!M34)</f>
        <v/>
      </c>
      <c r="N34" s="88" t="str">
        <f>IF(การอ่าน!N34="","",การอ่าน!N34)</f>
        <v/>
      </c>
      <c r="O34" s="10"/>
      <c r="P34" s="451"/>
    </row>
    <row r="35" spans="2:16" ht="18.600000000000001" customHeight="1">
      <c r="B35" s="451"/>
      <c r="C35" s="10"/>
      <c r="D35" s="195" t="str">
        <f>IF(ข้อมูลนร.2!D33="","",ข้อมูลนร.2!D33)</f>
        <v/>
      </c>
      <c r="E35" s="781" t="str">
        <f>ข้อมูลนร.2!G33</f>
        <v/>
      </c>
      <c r="F35" s="782"/>
      <c r="G35" s="88" t="str">
        <f>IF(การอ่าน!G35="","",การอ่าน!G35)</f>
        <v/>
      </c>
      <c r="H35" s="88" t="str">
        <f>IF(การอ่าน!H35="","",การอ่าน!H35)</f>
        <v/>
      </c>
      <c r="I35" s="88" t="str">
        <f>IF(การอ่าน!I35="","",การอ่าน!I35)</f>
        <v/>
      </c>
      <c r="J35" s="88" t="str">
        <f>IF(การอ่าน!J35="","",การอ่าน!J35)</f>
        <v/>
      </c>
      <c r="K35" s="88" t="str">
        <f>IF(การอ่าน!K35="","",การอ่าน!K35)</f>
        <v/>
      </c>
      <c r="L35" s="424" t="str">
        <f>IF(G35="","",การอ่าน!L35)</f>
        <v/>
      </c>
      <c r="M35" s="424" t="str">
        <f>IF(การอ่าน!M35="","",การอ่าน!M35)</f>
        <v/>
      </c>
      <c r="N35" s="88" t="str">
        <f>IF(การอ่าน!N35="","",การอ่าน!N35)</f>
        <v/>
      </c>
      <c r="O35" s="10"/>
      <c r="P35" s="451"/>
    </row>
    <row r="36" spans="2:16" ht="18.600000000000001" customHeight="1">
      <c r="B36" s="451"/>
      <c r="C36" s="10"/>
      <c r="D36" s="195" t="str">
        <f>IF(ข้อมูลนร.2!D34="","",ข้อมูลนร.2!D34)</f>
        <v/>
      </c>
      <c r="E36" s="781" t="str">
        <f>ข้อมูลนร.2!G34</f>
        <v/>
      </c>
      <c r="F36" s="782"/>
      <c r="G36" s="88" t="str">
        <f>IF(การอ่าน!G36="","",การอ่าน!G36)</f>
        <v/>
      </c>
      <c r="H36" s="88" t="str">
        <f>IF(การอ่าน!H36="","",การอ่าน!H36)</f>
        <v/>
      </c>
      <c r="I36" s="88" t="str">
        <f>IF(การอ่าน!I36="","",การอ่าน!I36)</f>
        <v/>
      </c>
      <c r="J36" s="88" t="str">
        <f>IF(การอ่าน!J36="","",การอ่าน!J36)</f>
        <v/>
      </c>
      <c r="K36" s="88" t="str">
        <f>IF(การอ่าน!K36="","",การอ่าน!K36)</f>
        <v/>
      </c>
      <c r="L36" s="424" t="str">
        <f>IF(G36="","",การอ่าน!L36)</f>
        <v/>
      </c>
      <c r="M36" s="424" t="str">
        <f>IF(การอ่าน!M36="","",การอ่าน!M36)</f>
        <v/>
      </c>
      <c r="N36" s="88" t="str">
        <f>IF(การอ่าน!N36="","",การอ่าน!N36)</f>
        <v/>
      </c>
      <c r="O36" s="10"/>
      <c r="P36" s="451"/>
    </row>
    <row r="37" spans="2:16" ht="18.600000000000001" customHeight="1">
      <c r="B37" s="451"/>
      <c r="C37" s="10"/>
      <c r="D37" s="195" t="str">
        <f>IF(ข้อมูลนร.2!D35="","",ข้อมูลนร.2!D35)</f>
        <v/>
      </c>
      <c r="E37" s="781" t="str">
        <f>ข้อมูลนร.2!G35</f>
        <v/>
      </c>
      <c r="F37" s="782"/>
      <c r="G37" s="88" t="str">
        <f>IF(การอ่าน!G37="","",การอ่าน!G37)</f>
        <v/>
      </c>
      <c r="H37" s="88" t="str">
        <f>IF(การอ่าน!H37="","",การอ่าน!H37)</f>
        <v/>
      </c>
      <c r="I37" s="88" t="str">
        <f>IF(การอ่าน!I37="","",การอ่าน!I37)</f>
        <v/>
      </c>
      <c r="J37" s="88" t="str">
        <f>IF(การอ่าน!J37="","",การอ่าน!J37)</f>
        <v/>
      </c>
      <c r="K37" s="88" t="str">
        <f>IF(การอ่าน!K37="","",การอ่าน!K37)</f>
        <v/>
      </c>
      <c r="L37" s="424" t="str">
        <f>IF(G37="","",การอ่าน!L37)</f>
        <v/>
      </c>
      <c r="M37" s="424" t="str">
        <f>IF(การอ่าน!M37="","",การอ่าน!M37)</f>
        <v/>
      </c>
      <c r="N37" s="88" t="str">
        <f>IF(การอ่าน!N37="","",การอ่าน!N37)</f>
        <v/>
      </c>
      <c r="O37" s="10"/>
      <c r="P37" s="451"/>
    </row>
    <row r="38" spans="2:16" ht="18.600000000000001" customHeight="1">
      <c r="B38" s="451"/>
      <c r="C38" s="10"/>
      <c r="D38" s="195" t="str">
        <f>IF(ข้อมูลนร.2!D36="","",ข้อมูลนร.2!D36)</f>
        <v/>
      </c>
      <c r="E38" s="781" t="str">
        <f>ข้อมูลนร.2!G36</f>
        <v/>
      </c>
      <c r="F38" s="782"/>
      <c r="G38" s="88" t="str">
        <f>IF(การอ่าน!G38="","",การอ่าน!G38)</f>
        <v/>
      </c>
      <c r="H38" s="88" t="str">
        <f>IF(การอ่าน!H38="","",การอ่าน!H38)</f>
        <v/>
      </c>
      <c r="I38" s="88" t="str">
        <f>IF(การอ่าน!I38="","",การอ่าน!I38)</f>
        <v/>
      </c>
      <c r="J38" s="88" t="str">
        <f>IF(การอ่าน!J38="","",การอ่าน!J38)</f>
        <v/>
      </c>
      <c r="K38" s="88" t="str">
        <f>IF(การอ่าน!K38="","",การอ่าน!K38)</f>
        <v/>
      </c>
      <c r="L38" s="424" t="str">
        <f>IF(G38="","",การอ่าน!L38)</f>
        <v/>
      </c>
      <c r="M38" s="424" t="str">
        <f>IF(การอ่าน!M38="","",การอ่าน!M38)</f>
        <v/>
      </c>
      <c r="N38" s="88" t="str">
        <f>IF(การอ่าน!N38="","",การอ่าน!N38)</f>
        <v/>
      </c>
      <c r="O38" s="10"/>
      <c r="P38" s="451"/>
    </row>
    <row r="39" spans="2:16" ht="18.600000000000001" customHeight="1">
      <c r="B39" s="451"/>
      <c r="C39" s="10"/>
      <c r="D39" s="195" t="str">
        <f>IF(ข้อมูลนร.2!D37="","",ข้อมูลนร.2!D37)</f>
        <v/>
      </c>
      <c r="E39" s="781" t="str">
        <f>ข้อมูลนร.2!G37</f>
        <v/>
      </c>
      <c r="F39" s="782"/>
      <c r="G39" s="88" t="str">
        <f>IF(การอ่าน!G39="","",การอ่าน!G39)</f>
        <v/>
      </c>
      <c r="H39" s="88" t="str">
        <f>IF(การอ่าน!H39="","",การอ่าน!H39)</f>
        <v/>
      </c>
      <c r="I39" s="88" t="str">
        <f>IF(การอ่าน!I39="","",การอ่าน!I39)</f>
        <v/>
      </c>
      <c r="J39" s="88" t="str">
        <f>IF(การอ่าน!J39="","",การอ่าน!J39)</f>
        <v/>
      </c>
      <c r="K39" s="88" t="str">
        <f>IF(การอ่าน!K39="","",การอ่าน!K39)</f>
        <v/>
      </c>
      <c r="L39" s="424" t="str">
        <f>IF(G39="","",การอ่าน!L39)</f>
        <v/>
      </c>
      <c r="M39" s="424" t="str">
        <f>IF(การอ่าน!M39="","",การอ่าน!M39)</f>
        <v/>
      </c>
      <c r="N39" s="88" t="str">
        <f>IF(การอ่าน!N39="","",การอ่าน!N39)</f>
        <v/>
      </c>
      <c r="O39" s="10"/>
      <c r="P39" s="451"/>
    </row>
    <row r="40" spans="2:16" ht="18.600000000000001" customHeight="1">
      <c r="B40" s="451"/>
      <c r="C40" s="10"/>
      <c r="D40" s="195" t="str">
        <f>IF(ข้อมูลนร.2!D38="","",ข้อมูลนร.2!D38)</f>
        <v/>
      </c>
      <c r="E40" s="781" t="str">
        <f>ข้อมูลนร.2!G38</f>
        <v/>
      </c>
      <c r="F40" s="782"/>
      <c r="G40" s="88" t="str">
        <f>IF(การอ่าน!G40="","",การอ่าน!G40)</f>
        <v/>
      </c>
      <c r="H40" s="88" t="str">
        <f>IF(การอ่าน!H40="","",การอ่าน!H40)</f>
        <v/>
      </c>
      <c r="I40" s="88" t="str">
        <f>IF(การอ่าน!I40="","",การอ่าน!I40)</f>
        <v/>
      </c>
      <c r="J40" s="88" t="str">
        <f>IF(การอ่าน!J40="","",การอ่าน!J40)</f>
        <v/>
      </c>
      <c r="K40" s="88" t="str">
        <f>IF(การอ่าน!K40="","",การอ่าน!K40)</f>
        <v/>
      </c>
      <c r="L40" s="424" t="str">
        <f>IF(G40="","",การอ่าน!L40)</f>
        <v/>
      </c>
      <c r="M40" s="424" t="str">
        <f>IF(การอ่าน!M40="","",การอ่าน!M40)</f>
        <v/>
      </c>
      <c r="N40" s="88" t="str">
        <f>IF(การอ่าน!N40="","",การอ่าน!N40)</f>
        <v/>
      </c>
      <c r="O40" s="10"/>
      <c r="P40" s="451"/>
    </row>
    <row r="41" spans="2:16" ht="18.600000000000001" customHeight="1">
      <c r="B41" s="451"/>
      <c r="C41" s="10"/>
      <c r="D41" s="195" t="str">
        <f>IF(ข้อมูลนร.2!D39="","",ข้อมูลนร.2!D39)</f>
        <v/>
      </c>
      <c r="E41" s="781" t="str">
        <f>ข้อมูลนร.2!G39</f>
        <v/>
      </c>
      <c r="F41" s="782"/>
      <c r="G41" s="88" t="str">
        <f>IF(การอ่าน!G41="","",การอ่าน!G41)</f>
        <v/>
      </c>
      <c r="H41" s="88" t="str">
        <f>IF(การอ่าน!H41="","",การอ่าน!H41)</f>
        <v/>
      </c>
      <c r="I41" s="88" t="str">
        <f>IF(การอ่าน!I41="","",การอ่าน!I41)</f>
        <v/>
      </c>
      <c r="J41" s="88" t="str">
        <f>IF(การอ่าน!J41="","",การอ่าน!J41)</f>
        <v/>
      </c>
      <c r="K41" s="88" t="str">
        <f>IF(การอ่าน!K41="","",การอ่าน!K41)</f>
        <v/>
      </c>
      <c r="L41" s="424" t="str">
        <f>IF(G41="","",การอ่าน!L41)</f>
        <v/>
      </c>
      <c r="M41" s="424" t="str">
        <f>IF(การอ่าน!M41="","",การอ่าน!M41)</f>
        <v/>
      </c>
      <c r="N41" s="88" t="str">
        <f>IF(การอ่าน!N41="","",การอ่าน!N41)</f>
        <v/>
      </c>
      <c r="O41" s="10"/>
      <c r="P41" s="451"/>
    </row>
    <row r="42" spans="2:16" ht="18.600000000000001" customHeight="1">
      <c r="B42" s="451"/>
      <c r="C42" s="10"/>
      <c r="D42" s="195" t="str">
        <f>IF(ข้อมูลนร.2!D40="","",ข้อมูลนร.2!D40)</f>
        <v/>
      </c>
      <c r="E42" s="781" t="str">
        <f>ข้อมูลนร.2!G40</f>
        <v/>
      </c>
      <c r="F42" s="782"/>
      <c r="G42" s="88" t="str">
        <f>IF(การอ่าน!G42="","",การอ่าน!G42)</f>
        <v/>
      </c>
      <c r="H42" s="88" t="str">
        <f>IF(การอ่าน!H42="","",การอ่าน!H42)</f>
        <v/>
      </c>
      <c r="I42" s="88" t="str">
        <f>IF(การอ่าน!I42="","",การอ่าน!I42)</f>
        <v/>
      </c>
      <c r="J42" s="88" t="str">
        <f>IF(การอ่าน!J42="","",การอ่าน!J42)</f>
        <v/>
      </c>
      <c r="K42" s="88" t="str">
        <f>IF(การอ่าน!K42="","",การอ่าน!K42)</f>
        <v/>
      </c>
      <c r="L42" s="424" t="str">
        <f>IF(G42="","",การอ่าน!L42)</f>
        <v/>
      </c>
      <c r="M42" s="424" t="str">
        <f>IF(การอ่าน!M42="","",การอ่าน!M42)</f>
        <v/>
      </c>
      <c r="N42" s="88" t="str">
        <f>IF(การอ่าน!N42="","",การอ่าน!N42)</f>
        <v/>
      </c>
      <c r="O42" s="10"/>
      <c r="P42" s="451"/>
    </row>
    <row r="43" spans="2:16" ht="18.600000000000001" customHeight="1">
      <c r="B43" s="451"/>
      <c r="C43" s="10"/>
      <c r="D43" s="195" t="str">
        <f>IF(ข้อมูลนร.2!D41="","",ข้อมูลนร.2!D41)</f>
        <v/>
      </c>
      <c r="E43" s="781" t="str">
        <f>ข้อมูลนร.2!G41</f>
        <v/>
      </c>
      <c r="F43" s="782"/>
      <c r="G43" s="88" t="str">
        <f>IF(การอ่าน!G43="","",การอ่าน!G43)</f>
        <v/>
      </c>
      <c r="H43" s="88" t="str">
        <f>IF(การอ่าน!H43="","",การอ่าน!H43)</f>
        <v/>
      </c>
      <c r="I43" s="88" t="str">
        <f>IF(การอ่าน!I43="","",การอ่าน!I43)</f>
        <v/>
      </c>
      <c r="J43" s="88" t="str">
        <f>IF(การอ่าน!J43="","",การอ่าน!J43)</f>
        <v/>
      </c>
      <c r="K43" s="88" t="str">
        <f>IF(การอ่าน!K43="","",การอ่าน!K43)</f>
        <v/>
      </c>
      <c r="L43" s="424" t="str">
        <f>IF(G43="","",การอ่าน!L43)</f>
        <v/>
      </c>
      <c r="M43" s="424" t="str">
        <f>IF(การอ่าน!M43="","",การอ่าน!M43)</f>
        <v/>
      </c>
      <c r="N43" s="88" t="str">
        <f>IF(การอ่าน!N43="","",การอ่าน!N43)</f>
        <v/>
      </c>
      <c r="O43" s="10"/>
      <c r="P43" s="451"/>
    </row>
    <row r="44" spans="2:16" ht="16.5" customHeight="1">
      <c r="B44" s="451"/>
      <c r="C44" s="10"/>
      <c r="D44" s="10"/>
      <c r="E44" s="10"/>
      <c r="F44" s="10"/>
      <c r="G44" s="87"/>
      <c r="H44" s="87"/>
      <c r="I44" s="87"/>
      <c r="J44" s="87"/>
      <c r="K44" s="87"/>
      <c r="L44" s="87"/>
      <c r="M44" s="87"/>
      <c r="N44" s="87"/>
      <c r="O44" s="10"/>
      <c r="P44" s="451"/>
    </row>
    <row r="45" spans="2:16">
      <c r="B45" s="451"/>
      <c r="C45" s="10"/>
      <c r="D45" s="10"/>
      <c r="E45" s="10"/>
      <c r="F45" s="10"/>
      <c r="G45" s="87"/>
      <c r="H45" s="87"/>
      <c r="I45" s="87"/>
      <c r="J45" s="87"/>
      <c r="K45" s="87"/>
      <c r="L45" s="87"/>
      <c r="M45" s="87"/>
      <c r="N45" s="87"/>
      <c r="O45" s="10"/>
      <c r="P45" s="451"/>
    </row>
    <row r="46" spans="2:16">
      <c r="B46" s="451"/>
      <c r="C46" s="10"/>
      <c r="D46" s="10"/>
      <c r="E46" s="10"/>
      <c r="F46" s="10"/>
      <c r="G46" s="87"/>
      <c r="H46" s="87"/>
      <c r="I46" s="87"/>
      <c r="J46" s="87"/>
      <c r="K46" s="87"/>
      <c r="L46" s="87"/>
      <c r="M46" s="87"/>
      <c r="N46" s="87"/>
      <c r="O46" s="10"/>
      <c r="P46" s="451"/>
    </row>
    <row r="47" spans="2:16">
      <c r="B47" s="451"/>
      <c r="C47" s="451"/>
      <c r="D47" s="451"/>
      <c r="E47" s="451"/>
      <c r="F47" s="451"/>
      <c r="G47" s="402"/>
      <c r="H47" s="402"/>
      <c r="I47" s="402"/>
      <c r="J47" s="402"/>
      <c r="K47" s="402"/>
      <c r="L47" s="402"/>
      <c r="M47" s="402"/>
      <c r="N47" s="402"/>
      <c r="O47" s="451"/>
      <c r="P47" s="451"/>
    </row>
  </sheetData>
  <sheetProtection algorithmName="SHA-512" hashValue="XthmAHiR3OnMp0K/FHQRvXGjiKuOqA2TyUo+A0cHbxrRiiTnwCMTz64fWe/PpsoupqC9s6E1FeeDzPLb00QyFQ==" saltValue="8+OaUr5Tga+qiFPqqHPHkQ==" spinCount="100000" sheet="1" objects="1" scenarios="1"/>
  <mergeCells count="45">
    <mergeCell ref="E39:F39"/>
    <mergeCell ref="E42:F42"/>
    <mergeCell ref="E40:F40"/>
    <mergeCell ref="E41:F41"/>
    <mergeCell ref="E43:F43"/>
    <mergeCell ref="E38:F38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26:F26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14:F14"/>
    <mergeCell ref="D3:N3"/>
    <mergeCell ref="D4:N4"/>
    <mergeCell ref="D6:D8"/>
    <mergeCell ref="E6:F8"/>
    <mergeCell ref="G6:K6"/>
    <mergeCell ref="L6:L8"/>
    <mergeCell ref="M6:M8"/>
    <mergeCell ref="N6:N8"/>
    <mergeCell ref="G7:H7"/>
    <mergeCell ref="I7:J7"/>
    <mergeCell ref="E9:F9"/>
    <mergeCell ref="E10:F10"/>
    <mergeCell ref="E11:F11"/>
    <mergeCell ref="E12:F12"/>
    <mergeCell ref="E13:F13"/>
  </mergeCells>
  <pageMargins left="0.39370078740157483" right="0.11811023622047245" top="0.39370078740157483" bottom="0" header="0.19685039370078741" footer="0.19685039370078741"/>
  <pageSetup paperSize="9" orientation="portrait" blackAndWhite="1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9" tint="-0.249977111117893"/>
  </sheetPr>
  <dimension ref="B1:AB47"/>
  <sheetViews>
    <sheetView showGridLines="0" showRowColHeaders="0" zoomScaleNormal="100" workbookViewId="0"/>
  </sheetViews>
  <sheetFormatPr defaultRowHeight="18.75"/>
  <cols>
    <col min="1" max="1" width="23.75" style="77" customWidth="1"/>
    <col min="2" max="2" width="3.5" style="77" customWidth="1"/>
    <col min="3" max="3" width="3" style="77" customWidth="1"/>
    <col min="4" max="4" width="3.5" style="77" customWidth="1"/>
    <col min="5" max="5" width="9" style="77"/>
    <col min="6" max="6" width="12.375" style="77" customWidth="1"/>
    <col min="7" max="24" width="3.125" style="78" customWidth="1"/>
    <col min="25" max="25" width="5.375" style="191" customWidth="1"/>
    <col min="26" max="26" width="6.5" style="191" customWidth="1"/>
    <col min="27" max="29" width="4.625" style="77" customWidth="1"/>
    <col min="30" max="30" width="3.625" style="77" customWidth="1"/>
    <col min="31" max="16384" width="9" style="77"/>
  </cols>
  <sheetData>
    <row r="1" spans="2:28">
      <c r="B1" s="451"/>
      <c r="C1" s="451"/>
      <c r="D1" s="451"/>
      <c r="E1" s="451"/>
      <c r="F1" s="451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3"/>
      <c r="Z1" s="453"/>
      <c r="AA1" s="451"/>
      <c r="AB1" s="451"/>
    </row>
    <row r="2" spans="2:28">
      <c r="B2" s="451"/>
      <c r="C2" s="10"/>
      <c r="D2" s="10"/>
      <c r="E2" s="10"/>
      <c r="F2" s="10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430"/>
      <c r="Z2" s="430"/>
      <c r="AA2" s="10"/>
      <c r="AB2" s="451"/>
    </row>
    <row r="3" spans="2:28">
      <c r="B3" s="451"/>
      <c r="C3" s="10"/>
      <c r="D3" s="777" t="s">
        <v>313</v>
      </c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10"/>
      <c r="AB3" s="451"/>
    </row>
    <row r="4" spans="2:28">
      <c r="B4" s="451"/>
      <c r="C4" s="10"/>
      <c r="D4" s="777" t="str">
        <f>"ชั้น"&amp;ข้อมูลพื้นฐาน!T6 &amp;"      "&amp;  " ปีการศึกษา  "    &amp;ข้อมูลพื้นฐาน!T5</f>
        <v>ชั้นประถมศึกษาปีที่  2       ปีการศึกษา  2566</v>
      </c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7"/>
      <c r="X4" s="777"/>
      <c r="Y4" s="777"/>
      <c r="Z4" s="777"/>
      <c r="AA4" s="10"/>
      <c r="AB4" s="451"/>
    </row>
    <row r="5" spans="2:28" ht="8.25" customHeight="1">
      <c r="B5" s="451"/>
      <c r="C5" s="10"/>
      <c r="D5" s="10"/>
      <c r="E5" s="10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430"/>
      <c r="Z5" s="430"/>
      <c r="AA5" s="10"/>
      <c r="AB5" s="451"/>
    </row>
    <row r="6" spans="2:28" ht="25.5" customHeight="1">
      <c r="B6" s="451"/>
      <c r="C6" s="10"/>
      <c r="D6" s="796" t="s">
        <v>32</v>
      </c>
      <c r="E6" s="799" t="s">
        <v>34</v>
      </c>
      <c r="F6" s="800"/>
      <c r="G6" s="753" t="s">
        <v>15</v>
      </c>
      <c r="H6" s="754"/>
      <c r="I6" s="754"/>
      <c r="J6" s="754"/>
      <c r="K6" s="754"/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4"/>
      <c r="Y6" s="805" t="s">
        <v>90</v>
      </c>
      <c r="Z6" s="808" t="s">
        <v>10</v>
      </c>
      <c r="AA6" s="10"/>
      <c r="AB6" s="451"/>
    </row>
    <row r="7" spans="2:28" ht="15" customHeight="1">
      <c r="B7" s="451"/>
      <c r="C7" s="10"/>
      <c r="D7" s="797"/>
      <c r="E7" s="801"/>
      <c r="F7" s="802"/>
      <c r="G7" s="809">
        <v>1</v>
      </c>
      <c r="H7" s="810"/>
      <c r="I7" s="810"/>
      <c r="J7" s="811"/>
      <c r="K7" s="809">
        <v>2</v>
      </c>
      <c r="L7" s="811"/>
      <c r="M7" s="182">
        <v>3</v>
      </c>
      <c r="N7" s="809">
        <v>4</v>
      </c>
      <c r="O7" s="811"/>
      <c r="P7" s="812">
        <v>5</v>
      </c>
      <c r="Q7" s="813"/>
      <c r="R7" s="809">
        <v>6</v>
      </c>
      <c r="S7" s="811"/>
      <c r="T7" s="809">
        <v>7</v>
      </c>
      <c r="U7" s="810"/>
      <c r="V7" s="811"/>
      <c r="W7" s="809">
        <v>8</v>
      </c>
      <c r="X7" s="811"/>
      <c r="Y7" s="806"/>
      <c r="Z7" s="808"/>
      <c r="AA7" s="10"/>
      <c r="AB7" s="451"/>
    </row>
    <row r="8" spans="2:28" ht="18.95" customHeight="1">
      <c r="B8" s="451"/>
      <c r="C8" s="10"/>
      <c r="D8" s="797"/>
      <c r="E8" s="801"/>
      <c r="F8" s="802"/>
      <c r="G8" s="192">
        <v>1.1000000000000001</v>
      </c>
      <c r="H8" s="192">
        <v>1.2</v>
      </c>
      <c r="I8" s="192">
        <v>1.3</v>
      </c>
      <c r="J8" s="192">
        <v>1.4</v>
      </c>
      <c r="K8" s="192">
        <v>2.1</v>
      </c>
      <c r="L8" s="192">
        <v>2.2000000000000002</v>
      </c>
      <c r="M8" s="192">
        <v>3.1</v>
      </c>
      <c r="N8" s="192">
        <v>4.0999999999999996</v>
      </c>
      <c r="O8" s="193">
        <v>4.2</v>
      </c>
      <c r="P8" s="193">
        <v>5.0999999999999996</v>
      </c>
      <c r="Q8" s="193">
        <v>5.2</v>
      </c>
      <c r="R8" s="192">
        <v>6.1</v>
      </c>
      <c r="S8" s="192">
        <v>6.2</v>
      </c>
      <c r="T8" s="192">
        <v>7.1</v>
      </c>
      <c r="U8" s="192">
        <v>7.2</v>
      </c>
      <c r="V8" s="192">
        <v>7.3</v>
      </c>
      <c r="W8" s="192">
        <v>8.1</v>
      </c>
      <c r="X8" s="192">
        <v>8.1999999999999993</v>
      </c>
      <c r="Y8" s="806"/>
      <c r="Z8" s="808"/>
      <c r="AA8" s="10"/>
      <c r="AB8" s="451"/>
    </row>
    <row r="9" spans="2:28" ht="18.95" customHeight="1">
      <c r="B9" s="451"/>
      <c r="C9" s="10"/>
      <c r="D9" s="798"/>
      <c r="E9" s="803"/>
      <c r="F9" s="804"/>
      <c r="G9" s="192">
        <v>3</v>
      </c>
      <c r="H9" s="192">
        <v>3</v>
      </c>
      <c r="I9" s="192">
        <v>3</v>
      </c>
      <c r="J9" s="192">
        <v>3</v>
      </c>
      <c r="K9" s="192">
        <v>3</v>
      </c>
      <c r="L9" s="192">
        <v>3</v>
      </c>
      <c r="M9" s="192">
        <v>3</v>
      </c>
      <c r="N9" s="192">
        <v>3</v>
      </c>
      <c r="O9" s="194">
        <v>3</v>
      </c>
      <c r="P9" s="194">
        <v>3</v>
      </c>
      <c r="Q9" s="194">
        <v>3</v>
      </c>
      <c r="R9" s="194">
        <v>3</v>
      </c>
      <c r="S9" s="194">
        <v>3</v>
      </c>
      <c r="T9" s="194">
        <v>3</v>
      </c>
      <c r="U9" s="194">
        <v>3</v>
      </c>
      <c r="V9" s="194">
        <v>3</v>
      </c>
      <c r="W9" s="194">
        <v>3</v>
      </c>
      <c r="X9" s="194">
        <v>3</v>
      </c>
      <c r="Y9" s="807"/>
      <c r="Z9" s="808"/>
      <c r="AA9" s="39"/>
      <c r="AB9" s="451"/>
    </row>
    <row r="10" spans="2:28" ht="18" customHeight="1">
      <c r="B10" s="451"/>
      <c r="C10" s="10"/>
      <c r="D10" s="195" t="str">
        <f>IF(ข้อมูลนร.2!D7="","",ข้อมูลนร.2!D7)</f>
        <v>1</v>
      </c>
      <c r="E10" s="781" t="str">
        <f>IF(ข้อมูลนร.2!G7="","",ข้อมูลนร.2!G7)</f>
        <v>เด็กชายภูผา  ดอทคอม</v>
      </c>
      <c r="F10" s="782"/>
      <c r="G10" s="88">
        <f>IF(คุณลักษณะ!G10="","",คุณลักษณะ!G10)</f>
        <v>3</v>
      </c>
      <c r="H10" s="88">
        <f>IF(คุณลักษณะ!H10="","",คุณลักษณะ!H10)</f>
        <v>3</v>
      </c>
      <c r="I10" s="88">
        <f>IF(คุณลักษณะ!I10="","",คุณลักษณะ!I10)</f>
        <v>3</v>
      </c>
      <c r="J10" s="88">
        <f>IF(คุณลักษณะ!J10="","",คุณลักษณะ!J10)</f>
        <v>3</v>
      </c>
      <c r="K10" s="88">
        <f>IF(คุณลักษณะ!K10="","",คุณลักษณะ!K10)</f>
        <v>3</v>
      </c>
      <c r="L10" s="88">
        <f>IF(คุณลักษณะ!L10="","",คุณลักษณะ!L10)</f>
        <v>3</v>
      </c>
      <c r="M10" s="88">
        <f>IF(คุณลักษณะ!M10="","",คุณลักษณะ!M10)</f>
        <v>3</v>
      </c>
      <c r="N10" s="88">
        <f>IF(คุณลักษณะ!N10="","",คุณลักษณะ!N10)</f>
        <v>3</v>
      </c>
      <c r="O10" s="88">
        <f>IF(คุณลักษณะ!O10="","",คุณลักษณะ!O10)</f>
        <v>3</v>
      </c>
      <c r="P10" s="88">
        <f>IF(คุณลักษณะ!P10="","",คุณลักษณะ!P10)</f>
        <v>3</v>
      </c>
      <c r="Q10" s="88">
        <f>IF(คุณลักษณะ!Q10="","",คุณลักษณะ!Q10)</f>
        <v>3</v>
      </c>
      <c r="R10" s="88">
        <f>IF(คุณลักษณะ!R10="","",คุณลักษณะ!R10)</f>
        <v>3</v>
      </c>
      <c r="S10" s="88">
        <f>IF(คุณลักษณะ!S10="","",คุณลักษณะ!S10)</f>
        <v>3</v>
      </c>
      <c r="T10" s="88">
        <f>IF(คุณลักษณะ!T10="","",คุณลักษณะ!T10)</f>
        <v>3</v>
      </c>
      <c r="U10" s="88">
        <f>IF(คุณลักษณะ!U10="","",คุณลักษณะ!U10)</f>
        <v>3</v>
      </c>
      <c r="V10" s="88">
        <f>IF(คุณลักษณะ!V10="","",คุณลักษณะ!V10)</f>
        <v>3</v>
      </c>
      <c r="W10" s="88">
        <f>IF(คุณลักษณะ!W10="","",คุณลักษณะ!W10)</f>
        <v>3</v>
      </c>
      <c r="X10" s="88">
        <f>IF(คุณลักษณะ!X10="","",คุณลักษณะ!X10)</f>
        <v>3</v>
      </c>
      <c r="Y10" s="424" t="str">
        <f>IF(G10="","",คุณลักษณะ!Y10)</f>
        <v>3</v>
      </c>
      <c r="Z10" s="424" t="str">
        <f>IF(Y10="","",คุณลักษณะ!Z10)</f>
        <v>ดีเยี่ยม</v>
      </c>
      <c r="AA10" s="40"/>
      <c r="AB10" s="451"/>
    </row>
    <row r="11" spans="2:28" ht="18" customHeight="1">
      <c r="B11" s="451"/>
      <c r="C11" s="10"/>
      <c r="D11" s="195" t="str">
        <f>IF(ข้อมูลนร.2!D8="","",ข้อมูลนร.2!D8)</f>
        <v>2</v>
      </c>
      <c r="E11" s="781" t="str">
        <f>IF(ข้อมูลนร.2!G8="","",ข้อมูลนร.2!G8)</f>
        <v>เด็กชายดำ  ดอทคอม</v>
      </c>
      <c r="F11" s="782"/>
      <c r="G11" s="88">
        <f>IF(คุณลักษณะ!G11="","",คุณลักษณะ!G11)</f>
        <v>2</v>
      </c>
      <c r="H11" s="88">
        <f>IF(คุณลักษณะ!H11="","",คุณลักษณะ!H11)</f>
        <v>2</v>
      </c>
      <c r="I11" s="88">
        <f>IF(คุณลักษณะ!I11="","",คุณลักษณะ!I11)</f>
        <v>2</v>
      </c>
      <c r="J11" s="88">
        <f>IF(คุณลักษณะ!J11="","",คุณลักษณะ!J11)</f>
        <v>2</v>
      </c>
      <c r="K11" s="88">
        <f>IF(คุณลักษณะ!K11="","",คุณลักษณะ!K11)</f>
        <v>3</v>
      </c>
      <c r="L11" s="88">
        <f>IF(คุณลักษณะ!L11="","",คุณลักษณะ!L11)</f>
        <v>2</v>
      </c>
      <c r="M11" s="88">
        <f>IF(คุณลักษณะ!M11="","",คุณลักษณะ!M11)</f>
        <v>2</v>
      </c>
      <c r="N11" s="88">
        <f>IF(คุณลักษณะ!N11="","",คุณลักษณะ!N11)</f>
        <v>2</v>
      </c>
      <c r="O11" s="88">
        <f>IF(คุณลักษณะ!O11="","",คุณลักษณะ!O11)</f>
        <v>3</v>
      </c>
      <c r="P11" s="88">
        <f>IF(คุณลักษณะ!P11="","",คุณลักษณะ!P11)</f>
        <v>2</v>
      </c>
      <c r="Q11" s="88">
        <f>IF(คุณลักษณะ!Q11="","",คุณลักษณะ!Q11)</f>
        <v>2</v>
      </c>
      <c r="R11" s="88">
        <f>IF(คุณลักษณะ!R11="","",คุณลักษณะ!R11)</f>
        <v>2</v>
      </c>
      <c r="S11" s="88">
        <f>IF(คุณลักษณะ!S11="","",คุณลักษณะ!S11)</f>
        <v>2</v>
      </c>
      <c r="T11" s="88">
        <f>IF(คุณลักษณะ!T11="","",คุณลักษณะ!T11)</f>
        <v>3</v>
      </c>
      <c r="U11" s="88">
        <f>IF(คุณลักษณะ!U11="","",คุณลักษณะ!U11)</f>
        <v>2</v>
      </c>
      <c r="V11" s="88">
        <f>IF(คุณลักษณะ!V11="","",คุณลักษณะ!V11)</f>
        <v>2</v>
      </c>
      <c r="W11" s="88">
        <f>IF(คุณลักษณะ!W11="","",คุณลักษณะ!W11)</f>
        <v>3</v>
      </c>
      <c r="X11" s="88">
        <f>IF(คุณลักษณะ!X11="","",คุณลักษณะ!X11)</f>
        <v>3</v>
      </c>
      <c r="Y11" s="424" t="str">
        <f>IF(G11="","",คุณลักษณะ!Y11)</f>
        <v>2</v>
      </c>
      <c r="Z11" s="424" t="str">
        <f>IF(Y11="","",คุณลักษณะ!Z11)</f>
        <v>ดี</v>
      </c>
      <c r="AA11" s="39"/>
      <c r="AB11" s="451"/>
    </row>
    <row r="12" spans="2:28" ht="18" customHeight="1">
      <c r="B12" s="451"/>
      <c r="C12" s="10"/>
      <c r="D12" s="195" t="str">
        <f>IF(ข้อมูลนร.2!D9="","",ข้อมูลนร.2!D9)</f>
        <v>3</v>
      </c>
      <c r="E12" s="781" t="str">
        <f>IF(ข้อมูลนร.2!G9="","",ข้อมูลนร.2!G9)</f>
        <v>เด็กหญิงแดง  ดอทคอม</v>
      </c>
      <c r="F12" s="782"/>
      <c r="G12" s="88">
        <f>IF(คุณลักษณะ!G12="","",คุณลักษณะ!G12)</f>
        <v>3</v>
      </c>
      <c r="H12" s="88">
        <f>IF(คุณลักษณะ!H12="","",คุณลักษณะ!H12)</f>
        <v>3</v>
      </c>
      <c r="I12" s="88">
        <f>IF(คุณลักษณะ!I12="","",คุณลักษณะ!I12)</f>
        <v>3</v>
      </c>
      <c r="J12" s="88">
        <f>IF(คุณลักษณะ!J12="","",คุณลักษณะ!J12)</f>
        <v>3</v>
      </c>
      <c r="K12" s="88">
        <f>IF(คุณลักษณะ!K12="","",คุณลักษณะ!K12)</f>
        <v>2</v>
      </c>
      <c r="L12" s="88">
        <f>IF(คุณลักษณะ!L12="","",คุณลักษณะ!L12)</f>
        <v>3</v>
      </c>
      <c r="M12" s="88">
        <f>IF(คุณลักษณะ!M12="","",คุณลักษณะ!M12)</f>
        <v>3</v>
      </c>
      <c r="N12" s="88">
        <f>IF(คุณลักษณะ!N12="","",คุณลักษณะ!N12)</f>
        <v>3</v>
      </c>
      <c r="O12" s="88">
        <f>IF(คุณลักษณะ!O12="","",คุณลักษณะ!O12)</f>
        <v>3</v>
      </c>
      <c r="P12" s="88">
        <f>IF(คุณลักษณะ!P12="","",คุณลักษณะ!P12)</f>
        <v>3</v>
      </c>
      <c r="Q12" s="88">
        <f>IF(คุณลักษณะ!Q12="","",คุณลักษณะ!Q12)</f>
        <v>3</v>
      </c>
      <c r="R12" s="88">
        <f>IF(คุณลักษณะ!R12="","",คุณลักษณะ!R12)</f>
        <v>3</v>
      </c>
      <c r="S12" s="88">
        <f>IF(คุณลักษณะ!S12="","",คุณลักษณะ!S12)</f>
        <v>3</v>
      </c>
      <c r="T12" s="88">
        <f>IF(คุณลักษณะ!T12="","",คุณลักษณะ!T12)</f>
        <v>2</v>
      </c>
      <c r="U12" s="88">
        <f>IF(คุณลักษณะ!U12="","",คุณลักษณะ!U12)</f>
        <v>3</v>
      </c>
      <c r="V12" s="88">
        <f>IF(คุณลักษณะ!V12="","",คุณลักษณะ!V12)</f>
        <v>3</v>
      </c>
      <c r="W12" s="88">
        <f>IF(คุณลักษณะ!W12="","",คุณลักษณะ!W12)</f>
        <v>2</v>
      </c>
      <c r="X12" s="88">
        <f>IF(คุณลักษณะ!X12="","",คุณลักษณะ!X12)</f>
        <v>3</v>
      </c>
      <c r="Y12" s="424" t="str">
        <f>IF(G12="","",คุณลักษณะ!Y12)</f>
        <v>3</v>
      </c>
      <c r="Z12" s="424" t="str">
        <f>IF(Y12="","",คุณลักษณะ!Z12)</f>
        <v>ดีเยี่ยม</v>
      </c>
      <c r="AA12" s="10"/>
      <c r="AB12" s="451"/>
    </row>
    <row r="13" spans="2:28" ht="18" customHeight="1">
      <c r="B13" s="451"/>
      <c r="C13" s="10"/>
      <c r="D13" s="195" t="str">
        <f>IF(ข้อมูลนร.2!D10="","",ข้อมูลนร.2!D10)</f>
        <v>4</v>
      </c>
      <c r="E13" s="781" t="str">
        <f>IF(ข้อมูลนร.2!G10="","",ข้อมูลนร.2!G10)</f>
        <v>เด็กหญิงแดง  ดอทคอม</v>
      </c>
      <c r="F13" s="782"/>
      <c r="G13" s="88" t="str">
        <f>IF(คุณลักษณะ!G13="","",คุณลักษณะ!G13)</f>
        <v/>
      </c>
      <c r="H13" s="88" t="str">
        <f>IF(คุณลักษณะ!H13="","",คุณลักษณะ!H13)</f>
        <v/>
      </c>
      <c r="I13" s="88" t="str">
        <f>IF(คุณลักษณะ!I13="","",คุณลักษณะ!I13)</f>
        <v/>
      </c>
      <c r="J13" s="88" t="str">
        <f>IF(คุณลักษณะ!J13="","",คุณลักษณะ!J13)</f>
        <v/>
      </c>
      <c r="K13" s="88" t="str">
        <f>IF(คุณลักษณะ!K13="","",คุณลักษณะ!K13)</f>
        <v/>
      </c>
      <c r="L13" s="88" t="str">
        <f>IF(คุณลักษณะ!L13="","",คุณลักษณะ!L13)</f>
        <v/>
      </c>
      <c r="M13" s="88" t="str">
        <f>IF(คุณลักษณะ!M13="","",คุณลักษณะ!M13)</f>
        <v/>
      </c>
      <c r="N13" s="88" t="str">
        <f>IF(คุณลักษณะ!N13="","",คุณลักษณะ!N13)</f>
        <v/>
      </c>
      <c r="O13" s="88" t="str">
        <f>IF(คุณลักษณะ!O13="","",คุณลักษณะ!O13)</f>
        <v/>
      </c>
      <c r="P13" s="88" t="str">
        <f>IF(คุณลักษณะ!P13="","",คุณลักษณะ!P13)</f>
        <v/>
      </c>
      <c r="Q13" s="88" t="str">
        <f>IF(คุณลักษณะ!Q13="","",คุณลักษณะ!Q13)</f>
        <v/>
      </c>
      <c r="R13" s="88" t="str">
        <f>IF(คุณลักษณะ!R13="","",คุณลักษณะ!R13)</f>
        <v/>
      </c>
      <c r="S13" s="88" t="str">
        <f>IF(คุณลักษณะ!S13="","",คุณลักษณะ!S13)</f>
        <v/>
      </c>
      <c r="T13" s="88" t="str">
        <f>IF(คุณลักษณะ!T13="","",คุณลักษณะ!T13)</f>
        <v/>
      </c>
      <c r="U13" s="88" t="str">
        <f>IF(คุณลักษณะ!U13="","",คุณลักษณะ!U13)</f>
        <v/>
      </c>
      <c r="V13" s="88" t="str">
        <f>IF(คุณลักษณะ!V13="","",คุณลักษณะ!V13)</f>
        <v/>
      </c>
      <c r="W13" s="88" t="str">
        <f>IF(คุณลักษณะ!W13="","",คุณลักษณะ!W13)</f>
        <v/>
      </c>
      <c r="X13" s="88" t="str">
        <f>IF(คุณลักษณะ!X13="","",คุณลักษณะ!X13)</f>
        <v/>
      </c>
      <c r="Y13" s="424" t="str">
        <f>IF(G13="","",คุณลักษณะ!Y13)</f>
        <v/>
      </c>
      <c r="Z13" s="424" t="str">
        <f>IF(Y13="","",คุณลักษณะ!Z13)</f>
        <v/>
      </c>
      <c r="AA13" s="10"/>
      <c r="AB13" s="451"/>
    </row>
    <row r="14" spans="2:28" ht="18" customHeight="1">
      <c r="B14" s="451"/>
      <c r="C14" s="10"/>
      <c r="D14" s="195" t="str">
        <f>IF(ข้อมูลนร.2!D11="","",ข้อมูลนร.2!D11)</f>
        <v/>
      </c>
      <c r="E14" s="781" t="str">
        <f>IF(ข้อมูลนร.2!G11="","",ข้อมูลนร.2!G11)</f>
        <v/>
      </c>
      <c r="F14" s="782"/>
      <c r="G14" s="88" t="str">
        <f>IF(คุณลักษณะ!G14="","",คุณลักษณะ!G14)</f>
        <v/>
      </c>
      <c r="H14" s="88" t="str">
        <f>IF(คุณลักษณะ!H14="","",คุณลักษณะ!H14)</f>
        <v/>
      </c>
      <c r="I14" s="88" t="str">
        <f>IF(คุณลักษณะ!I14="","",คุณลักษณะ!I14)</f>
        <v/>
      </c>
      <c r="J14" s="88" t="str">
        <f>IF(คุณลักษณะ!J14="","",คุณลักษณะ!J14)</f>
        <v/>
      </c>
      <c r="K14" s="88" t="str">
        <f>IF(คุณลักษณะ!K14="","",คุณลักษณะ!K14)</f>
        <v/>
      </c>
      <c r="L14" s="88" t="str">
        <f>IF(คุณลักษณะ!L14="","",คุณลักษณะ!L14)</f>
        <v/>
      </c>
      <c r="M14" s="88" t="str">
        <f>IF(คุณลักษณะ!M14="","",คุณลักษณะ!M14)</f>
        <v/>
      </c>
      <c r="N14" s="88" t="str">
        <f>IF(คุณลักษณะ!N14="","",คุณลักษณะ!N14)</f>
        <v/>
      </c>
      <c r="O14" s="88" t="str">
        <f>IF(คุณลักษณะ!O14="","",คุณลักษณะ!O14)</f>
        <v/>
      </c>
      <c r="P14" s="88" t="str">
        <f>IF(คุณลักษณะ!P14="","",คุณลักษณะ!P14)</f>
        <v/>
      </c>
      <c r="Q14" s="88" t="str">
        <f>IF(คุณลักษณะ!Q14="","",คุณลักษณะ!Q14)</f>
        <v/>
      </c>
      <c r="R14" s="88" t="str">
        <f>IF(คุณลักษณะ!R14="","",คุณลักษณะ!R14)</f>
        <v/>
      </c>
      <c r="S14" s="88" t="str">
        <f>IF(คุณลักษณะ!S14="","",คุณลักษณะ!S14)</f>
        <v/>
      </c>
      <c r="T14" s="88" t="str">
        <f>IF(คุณลักษณะ!T14="","",คุณลักษณะ!T14)</f>
        <v/>
      </c>
      <c r="U14" s="88" t="str">
        <f>IF(คุณลักษณะ!U14="","",คุณลักษณะ!U14)</f>
        <v/>
      </c>
      <c r="V14" s="88" t="str">
        <f>IF(คุณลักษณะ!V14="","",คุณลักษณะ!V14)</f>
        <v/>
      </c>
      <c r="W14" s="88" t="str">
        <f>IF(คุณลักษณะ!W14="","",คุณลักษณะ!W14)</f>
        <v/>
      </c>
      <c r="X14" s="88" t="str">
        <f>IF(คุณลักษณะ!X14="","",คุณลักษณะ!X14)</f>
        <v/>
      </c>
      <c r="Y14" s="424" t="str">
        <f>IF(G14="","",คุณลักษณะ!Y14)</f>
        <v/>
      </c>
      <c r="Z14" s="424" t="str">
        <f>IF(Y14="","",คุณลักษณะ!Z14)</f>
        <v/>
      </c>
      <c r="AA14" s="10"/>
      <c r="AB14" s="451"/>
    </row>
    <row r="15" spans="2:28" ht="18" customHeight="1">
      <c r="B15" s="451"/>
      <c r="C15" s="10"/>
      <c r="D15" s="195" t="str">
        <f>IF(ข้อมูลนร.2!D12="","",ข้อมูลนร.2!D12)</f>
        <v/>
      </c>
      <c r="E15" s="781" t="str">
        <f>IF(ข้อมูลนร.2!G12="","",ข้อมูลนร.2!G12)</f>
        <v/>
      </c>
      <c r="F15" s="782"/>
      <c r="G15" s="88" t="str">
        <f>IF(คุณลักษณะ!G15="","",คุณลักษณะ!G15)</f>
        <v/>
      </c>
      <c r="H15" s="88" t="str">
        <f>IF(คุณลักษณะ!H15="","",คุณลักษณะ!H15)</f>
        <v/>
      </c>
      <c r="I15" s="88" t="str">
        <f>IF(คุณลักษณะ!I15="","",คุณลักษณะ!I15)</f>
        <v/>
      </c>
      <c r="J15" s="88" t="str">
        <f>IF(คุณลักษณะ!J15="","",คุณลักษณะ!J15)</f>
        <v/>
      </c>
      <c r="K15" s="88" t="str">
        <f>IF(คุณลักษณะ!K15="","",คุณลักษณะ!K15)</f>
        <v/>
      </c>
      <c r="L15" s="88" t="str">
        <f>IF(คุณลักษณะ!L15="","",คุณลักษณะ!L15)</f>
        <v/>
      </c>
      <c r="M15" s="88" t="str">
        <f>IF(คุณลักษณะ!M15="","",คุณลักษณะ!M15)</f>
        <v/>
      </c>
      <c r="N15" s="88" t="str">
        <f>IF(คุณลักษณะ!N15="","",คุณลักษณะ!N15)</f>
        <v/>
      </c>
      <c r="O15" s="88" t="str">
        <f>IF(คุณลักษณะ!O15="","",คุณลักษณะ!O15)</f>
        <v/>
      </c>
      <c r="P15" s="88" t="str">
        <f>IF(คุณลักษณะ!P15="","",คุณลักษณะ!P15)</f>
        <v/>
      </c>
      <c r="Q15" s="88" t="str">
        <f>IF(คุณลักษณะ!Q15="","",คุณลักษณะ!Q15)</f>
        <v/>
      </c>
      <c r="R15" s="88" t="str">
        <f>IF(คุณลักษณะ!R15="","",คุณลักษณะ!R15)</f>
        <v/>
      </c>
      <c r="S15" s="88" t="str">
        <f>IF(คุณลักษณะ!S15="","",คุณลักษณะ!S15)</f>
        <v/>
      </c>
      <c r="T15" s="88" t="str">
        <f>IF(คุณลักษณะ!T15="","",คุณลักษณะ!T15)</f>
        <v/>
      </c>
      <c r="U15" s="88" t="str">
        <f>IF(คุณลักษณะ!U15="","",คุณลักษณะ!U15)</f>
        <v/>
      </c>
      <c r="V15" s="88" t="str">
        <f>IF(คุณลักษณะ!V15="","",คุณลักษณะ!V15)</f>
        <v/>
      </c>
      <c r="W15" s="88" t="str">
        <f>IF(คุณลักษณะ!W15="","",คุณลักษณะ!W15)</f>
        <v/>
      </c>
      <c r="X15" s="88" t="str">
        <f>IF(คุณลักษณะ!X15="","",คุณลักษณะ!X15)</f>
        <v/>
      </c>
      <c r="Y15" s="424" t="str">
        <f>IF(G15="","",คุณลักษณะ!Y15)</f>
        <v/>
      </c>
      <c r="Z15" s="424" t="str">
        <f>IF(Y15="","",คุณลักษณะ!Z15)</f>
        <v/>
      </c>
      <c r="AA15" s="10"/>
      <c r="AB15" s="451"/>
    </row>
    <row r="16" spans="2:28" ht="18" customHeight="1">
      <c r="B16" s="451"/>
      <c r="C16" s="10"/>
      <c r="D16" s="195" t="str">
        <f>IF(ข้อมูลนร.2!D13="","",ข้อมูลนร.2!D13)</f>
        <v/>
      </c>
      <c r="E16" s="781" t="str">
        <f>IF(ข้อมูลนร.2!G13="","",ข้อมูลนร.2!G13)</f>
        <v/>
      </c>
      <c r="F16" s="782"/>
      <c r="G16" s="88" t="str">
        <f>IF(คุณลักษณะ!G16="","",คุณลักษณะ!G16)</f>
        <v/>
      </c>
      <c r="H16" s="88" t="str">
        <f>IF(คุณลักษณะ!H16="","",คุณลักษณะ!H16)</f>
        <v/>
      </c>
      <c r="I16" s="88" t="str">
        <f>IF(คุณลักษณะ!I16="","",คุณลักษณะ!I16)</f>
        <v/>
      </c>
      <c r="J16" s="88" t="str">
        <f>IF(คุณลักษณะ!J16="","",คุณลักษณะ!J16)</f>
        <v/>
      </c>
      <c r="K16" s="88" t="str">
        <f>IF(คุณลักษณะ!K16="","",คุณลักษณะ!K16)</f>
        <v/>
      </c>
      <c r="L16" s="88" t="str">
        <f>IF(คุณลักษณะ!L16="","",คุณลักษณะ!L16)</f>
        <v/>
      </c>
      <c r="M16" s="88" t="str">
        <f>IF(คุณลักษณะ!M16="","",คุณลักษณะ!M16)</f>
        <v/>
      </c>
      <c r="N16" s="88" t="str">
        <f>IF(คุณลักษณะ!N16="","",คุณลักษณะ!N16)</f>
        <v/>
      </c>
      <c r="O16" s="88" t="str">
        <f>IF(คุณลักษณะ!O16="","",คุณลักษณะ!O16)</f>
        <v/>
      </c>
      <c r="P16" s="88" t="str">
        <f>IF(คุณลักษณะ!P16="","",คุณลักษณะ!P16)</f>
        <v/>
      </c>
      <c r="Q16" s="88" t="str">
        <f>IF(คุณลักษณะ!Q16="","",คุณลักษณะ!Q16)</f>
        <v/>
      </c>
      <c r="R16" s="88" t="str">
        <f>IF(คุณลักษณะ!R16="","",คุณลักษณะ!R16)</f>
        <v/>
      </c>
      <c r="S16" s="88" t="str">
        <f>IF(คุณลักษณะ!S16="","",คุณลักษณะ!S16)</f>
        <v/>
      </c>
      <c r="T16" s="88" t="str">
        <f>IF(คุณลักษณะ!T16="","",คุณลักษณะ!T16)</f>
        <v/>
      </c>
      <c r="U16" s="88" t="str">
        <f>IF(คุณลักษณะ!U16="","",คุณลักษณะ!U16)</f>
        <v/>
      </c>
      <c r="V16" s="88" t="str">
        <f>IF(คุณลักษณะ!V16="","",คุณลักษณะ!V16)</f>
        <v/>
      </c>
      <c r="W16" s="88" t="str">
        <f>IF(คุณลักษณะ!W16="","",คุณลักษณะ!W16)</f>
        <v/>
      </c>
      <c r="X16" s="88" t="str">
        <f>IF(คุณลักษณะ!X16="","",คุณลักษณะ!X16)</f>
        <v/>
      </c>
      <c r="Y16" s="424" t="str">
        <f>IF(G16="","",คุณลักษณะ!Y16)</f>
        <v/>
      </c>
      <c r="Z16" s="424" t="str">
        <f>IF(Y16="","",คุณลักษณะ!Z16)</f>
        <v/>
      </c>
      <c r="AA16" s="10"/>
      <c r="AB16" s="451"/>
    </row>
    <row r="17" spans="2:28" ht="18" customHeight="1">
      <c r="B17" s="451"/>
      <c r="C17" s="10"/>
      <c r="D17" s="195" t="str">
        <f>IF(ข้อมูลนร.2!D14="","",ข้อมูลนร.2!D14)</f>
        <v/>
      </c>
      <c r="E17" s="781" t="str">
        <f>IF(ข้อมูลนร.2!G14="","",ข้อมูลนร.2!G14)</f>
        <v/>
      </c>
      <c r="F17" s="782"/>
      <c r="G17" s="88" t="str">
        <f>IF(คุณลักษณะ!G17="","",คุณลักษณะ!G17)</f>
        <v/>
      </c>
      <c r="H17" s="88" t="str">
        <f>IF(คุณลักษณะ!H17="","",คุณลักษณะ!H17)</f>
        <v/>
      </c>
      <c r="I17" s="88" t="str">
        <f>IF(คุณลักษณะ!I17="","",คุณลักษณะ!I17)</f>
        <v/>
      </c>
      <c r="J17" s="88" t="str">
        <f>IF(คุณลักษณะ!J17="","",คุณลักษณะ!J17)</f>
        <v/>
      </c>
      <c r="K17" s="88" t="str">
        <f>IF(คุณลักษณะ!K17="","",คุณลักษณะ!K17)</f>
        <v/>
      </c>
      <c r="L17" s="88" t="str">
        <f>IF(คุณลักษณะ!L17="","",คุณลักษณะ!L17)</f>
        <v/>
      </c>
      <c r="M17" s="88" t="str">
        <f>IF(คุณลักษณะ!M17="","",คุณลักษณะ!M17)</f>
        <v/>
      </c>
      <c r="N17" s="88" t="str">
        <f>IF(คุณลักษณะ!N17="","",คุณลักษณะ!N17)</f>
        <v/>
      </c>
      <c r="O17" s="88" t="str">
        <f>IF(คุณลักษณะ!O17="","",คุณลักษณะ!O17)</f>
        <v/>
      </c>
      <c r="P17" s="88" t="str">
        <f>IF(คุณลักษณะ!P17="","",คุณลักษณะ!P17)</f>
        <v/>
      </c>
      <c r="Q17" s="88" t="str">
        <f>IF(คุณลักษณะ!Q17="","",คุณลักษณะ!Q17)</f>
        <v/>
      </c>
      <c r="R17" s="88" t="str">
        <f>IF(คุณลักษณะ!R17="","",คุณลักษณะ!R17)</f>
        <v/>
      </c>
      <c r="S17" s="88" t="str">
        <f>IF(คุณลักษณะ!S17="","",คุณลักษณะ!S17)</f>
        <v/>
      </c>
      <c r="T17" s="88" t="str">
        <f>IF(คุณลักษณะ!T17="","",คุณลักษณะ!T17)</f>
        <v/>
      </c>
      <c r="U17" s="88" t="str">
        <f>IF(คุณลักษณะ!U17="","",คุณลักษณะ!U17)</f>
        <v/>
      </c>
      <c r="V17" s="88" t="str">
        <f>IF(คุณลักษณะ!V17="","",คุณลักษณะ!V17)</f>
        <v/>
      </c>
      <c r="W17" s="88" t="str">
        <f>IF(คุณลักษณะ!W17="","",คุณลักษณะ!W17)</f>
        <v/>
      </c>
      <c r="X17" s="88" t="str">
        <f>IF(คุณลักษณะ!X17="","",คุณลักษณะ!X17)</f>
        <v/>
      </c>
      <c r="Y17" s="424" t="str">
        <f>IF(G17="","",คุณลักษณะ!Y17)</f>
        <v/>
      </c>
      <c r="Z17" s="424" t="str">
        <f>IF(Y17="","",คุณลักษณะ!Z17)</f>
        <v/>
      </c>
      <c r="AA17" s="10"/>
      <c r="AB17" s="451"/>
    </row>
    <row r="18" spans="2:28" ht="18" customHeight="1">
      <c r="B18" s="451"/>
      <c r="C18" s="10"/>
      <c r="D18" s="195" t="str">
        <f>IF(ข้อมูลนร.2!D15="","",ข้อมูลนร.2!D15)</f>
        <v/>
      </c>
      <c r="E18" s="781" t="str">
        <f>IF(ข้อมูลนร.2!G15="","",ข้อมูลนร.2!G15)</f>
        <v/>
      </c>
      <c r="F18" s="782"/>
      <c r="G18" s="88" t="str">
        <f>IF(คุณลักษณะ!G18="","",คุณลักษณะ!G18)</f>
        <v/>
      </c>
      <c r="H18" s="88" t="str">
        <f>IF(คุณลักษณะ!H18="","",คุณลักษณะ!H18)</f>
        <v/>
      </c>
      <c r="I18" s="88" t="str">
        <f>IF(คุณลักษณะ!I18="","",คุณลักษณะ!I18)</f>
        <v/>
      </c>
      <c r="J18" s="88" t="str">
        <f>IF(คุณลักษณะ!J18="","",คุณลักษณะ!J18)</f>
        <v/>
      </c>
      <c r="K18" s="88" t="str">
        <f>IF(คุณลักษณะ!K18="","",คุณลักษณะ!K18)</f>
        <v/>
      </c>
      <c r="L18" s="88" t="str">
        <f>IF(คุณลักษณะ!L18="","",คุณลักษณะ!L18)</f>
        <v/>
      </c>
      <c r="M18" s="88" t="str">
        <f>IF(คุณลักษณะ!M18="","",คุณลักษณะ!M18)</f>
        <v/>
      </c>
      <c r="N18" s="88" t="str">
        <f>IF(คุณลักษณะ!N18="","",คุณลักษณะ!N18)</f>
        <v/>
      </c>
      <c r="O18" s="88" t="str">
        <f>IF(คุณลักษณะ!O18="","",คุณลักษณะ!O18)</f>
        <v/>
      </c>
      <c r="P18" s="88" t="str">
        <f>IF(คุณลักษณะ!P18="","",คุณลักษณะ!P18)</f>
        <v/>
      </c>
      <c r="Q18" s="88" t="str">
        <f>IF(คุณลักษณะ!Q18="","",คุณลักษณะ!Q18)</f>
        <v/>
      </c>
      <c r="R18" s="88" t="str">
        <f>IF(คุณลักษณะ!R18="","",คุณลักษณะ!R18)</f>
        <v/>
      </c>
      <c r="S18" s="88" t="str">
        <f>IF(คุณลักษณะ!S18="","",คุณลักษณะ!S18)</f>
        <v/>
      </c>
      <c r="T18" s="88" t="str">
        <f>IF(คุณลักษณะ!T18="","",คุณลักษณะ!T18)</f>
        <v/>
      </c>
      <c r="U18" s="88" t="str">
        <f>IF(คุณลักษณะ!U18="","",คุณลักษณะ!U18)</f>
        <v/>
      </c>
      <c r="V18" s="88" t="str">
        <f>IF(คุณลักษณะ!V18="","",คุณลักษณะ!V18)</f>
        <v/>
      </c>
      <c r="W18" s="88" t="str">
        <f>IF(คุณลักษณะ!W18="","",คุณลักษณะ!W18)</f>
        <v/>
      </c>
      <c r="X18" s="88" t="str">
        <f>IF(คุณลักษณะ!X18="","",คุณลักษณะ!X18)</f>
        <v/>
      </c>
      <c r="Y18" s="424" t="str">
        <f>IF(G18="","",คุณลักษณะ!Y18)</f>
        <v/>
      </c>
      <c r="Z18" s="424" t="str">
        <f>IF(Y18="","",คุณลักษณะ!Z18)</f>
        <v/>
      </c>
      <c r="AA18" s="10"/>
      <c r="AB18" s="451"/>
    </row>
    <row r="19" spans="2:28" ht="18" customHeight="1">
      <c r="B19" s="451"/>
      <c r="C19" s="10"/>
      <c r="D19" s="195" t="str">
        <f>IF(ข้อมูลนร.2!D16="","",ข้อมูลนร.2!D16)</f>
        <v/>
      </c>
      <c r="E19" s="781" t="str">
        <f>IF(ข้อมูลนร.2!G16="","",ข้อมูลนร.2!G16)</f>
        <v/>
      </c>
      <c r="F19" s="782"/>
      <c r="G19" s="88" t="str">
        <f>IF(คุณลักษณะ!G19="","",คุณลักษณะ!G19)</f>
        <v/>
      </c>
      <c r="H19" s="88" t="str">
        <f>IF(คุณลักษณะ!H19="","",คุณลักษณะ!H19)</f>
        <v/>
      </c>
      <c r="I19" s="88" t="str">
        <f>IF(คุณลักษณะ!I19="","",คุณลักษณะ!I19)</f>
        <v/>
      </c>
      <c r="J19" s="88" t="str">
        <f>IF(คุณลักษณะ!J19="","",คุณลักษณะ!J19)</f>
        <v/>
      </c>
      <c r="K19" s="88" t="str">
        <f>IF(คุณลักษณะ!K19="","",คุณลักษณะ!K19)</f>
        <v/>
      </c>
      <c r="L19" s="88" t="str">
        <f>IF(คุณลักษณะ!L19="","",คุณลักษณะ!L19)</f>
        <v/>
      </c>
      <c r="M19" s="88" t="str">
        <f>IF(คุณลักษณะ!M19="","",คุณลักษณะ!M19)</f>
        <v/>
      </c>
      <c r="N19" s="88" t="str">
        <f>IF(คุณลักษณะ!N19="","",คุณลักษณะ!N19)</f>
        <v/>
      </c>
      <c r="O19" s="88" t="str">
        <f>IF(คุณลักษณะ!O19="","",คุณลักษณะ!O19)</f>
        <v/>
      </c>
      <c r="P19" s="88" t="str">
        <f>IF(คุณลักษณะ!P19="","",คุณลักษณะ!P19)</f>
        <v/>
      </c>
      <c r="Q19" s="88" t="str">
        <f>IF(คุณลักษณะ!Q19="","",คุณลักษณะ!Q19)</f>
        <v/>
      </c>
      <c r="R19" s="88" t="str">
        <f>IF(คุณลักษณะ!R19="","",คุณลักษณะ!R19)</f>
        <v/>
      </c>
      <c r="S19" s="88" t="str">
        <f>IF(คุณลักษณะ!S19="","",คุณลักษณะ!S19)</f>
        <v/>
      </c>
      <c r="T19" s="88" t="str">
        <f>IF(คุณลักษณะ!T19="","",คุณลักษณะ!T19)</f>
        <v/>
      </c>
      <c r="U19" s="88" t="str">
        <f>IF(คุณลักษณะ!U19="","",คุณลักษณะ!U19)</f>
        <v/>
      </c>
      <c r="V19" s="88" t="str">
        <f>IF(คุณลักษณะ!V19="","",คุณลักษณะ!V19)</f>
        <v/>
      </c>
      <c r="W19" s="88" t="str">
        <f>IF(คุณลักษณะ!W19="","",คุณลักษณะ!W19)</f>
        <v/>
      </c>
      <c r="X19" s="88" t="str">
        <f>IF(คุณลักษณะ!X19="","",คุณลักษณะ!X19)</f>
        <v/>
      </c>
      <c r="Y19" s="424" t="str">
        <f>IF(G19="","",คุณลักษณะ!Y19)</f>
        <v/>
      </c>
      <c r="Z19" s="424" t="str">
        <f>IF(Y19="","",คุณลักษณะ!Z19)</f>
        <v/>
      </c>
      <c r="AA19" s="10"/>
      <c r="AB19" s="451"/>
    </row>
    <row r="20" spans="2:28" ht="18" customHeight="1">
      <c r="B20" s="451"/>
      <c r="C20" s="10"/>
      <c r="D20" s="195" t="str">
        <f>IF(ข้อมูลนร.2!D17="","",ข้อมูลนร.2!D17)</f>
        <v/>
      </c>
      <c r="E20" s="781" t="str">
        <f>IF(ข้อมูลนร.2!G17="","",ข้อมูลนร.2!G17)</f>
        <v/>
      </c>
      <c r="F20" s="782"/>
      <c r="G20" s="88" t="str">
        <f>IF(คุณลักษณะ!G20="","",คุณลักษณะ!G20)</f>
        <v/>
      </c>
      <c r="H20" s="88" t="str">
        <f>IF(คุณลักษณะ!H20="","",คุณลักษณะ!H20)</f>
        <v/>
      </c>
      <c r="I20" s="88" t="str">
        <f>IF(คุณลักษณะ!I20="","",คุณลักษณะ!I20)</f>
        <v/>
      </c>
      <c r="J20" s="88" t="str">
        <f>IF(คุณลักษณะ!J20="","",คุณลักษณะ!J20)</f>
        <v/>
      </c>
      <c r="K20" s="88" t="str">
        <f>IF(คุณลักษณะ!K20="","",คุณลักษณะ!K20)</f>
        <v/>
      </c>
      <c r="L20" s="88" t="str">
        <f>IF(คุณลักษณะ!L20="","",คุณลักษณะ!L20)</f>
        <v/>
      </c>
      <c r="M20" s="88" t="str">
        <f>IF(คุณลักษณะ!M20="","",คุณลักษณะ!M20)</f>
        <v/>
      </c>
      <c r="N20" s="88" t="str">
        <f>IF(คุณลักษณะ!N20="","",คุณลักษณะ!N20)</f>
        <v/>
      </c>
      <c r="O20" s="88" t="str">
        <f>IF(คุณลักษณะ!O20="","",คุณลักษณะ!O20)</f>
        <v/>
      </c>
      <c r="P20" s="88" t="str">
        <f>IF(คุณลักษณะ!P20="","",คุณลักษณะ!P20)</f>
        <v/>
      </c>
      <c r="Q20" s="88" t="str">
        <f>IF(คุณลักษณะ!Q20="","",คุณลักษณะ!Q20)</f>
        <v/>
      </c>
      <c r="R20" s="88" t="str">
        <f>IF(คุณลักษณะ!R20="","",คุณลักษณะ!R20)</f>
        <v/>
      </c>
      <c r="S20" s="88" t="str">
        <f>IF(คุณลักษณะ!S20="","",คุณลักษณะ!S20)</f>
        <v/>
      </c>
      <c r="T20" s="88" t="str">
        <f>IF(คุณลักษณะ!T20="","",คุณลักษณะ!T20)</f>
        <v/>
      </c>
      <c r="U20" s="88" t="str">
        <f>IF(คุณลักษณะ!U20="","",คุณลักษณะ!U20)</f>
        <v/>
      </c>
      <c r="V20" s="88" t="str">
        <f>IF(คุณลักษณะ!V20="","",คุณลักษณะ!V20)</f>
        <v/>
      </c>
      <c r="W20" s="88" t="str">
        <f>IF(คุณลักษณะ!W20="","",คุณลักษณะ!W20)</f>
        <v/>
      </c>
      <c r="X20" s="88" t="str">
        <f>IF(คุณลักษณะ!X20="","",คุณลักษณะ!X20)</f>
        <v/>
      </c>
      <c r="Y20" s="424" t="str">
        <f>IF(G20="","",คุณลักษณะ!Y20)</f>
        <v/>
      </c>
      <c r="Z20" s="424" t="str">
        <f>IF(Y20="","",คุณลักษณะ!Z20)</f>
        <v/>
      </c>
      <c r="AA20" s="10"/>
      <c r="AB20" s="451"/>
    </row>
    <row r="21" spans="2:28" ht="18" customHeight="1">
      <c r="B21" s="451"/>
      <c r="C21" s="10"/>
      <c r="D21" s="195" t="str">
        <f>IF(ข้อมูลนร.2!D18="","",ข้อมูลนร.2!D18)</f>
        <v/>
      </c>
      <c r="E21" s="781" t="str">
        <f>IF(ข้อมูลนร.2!G18="","",ข้อมูลนร.2!G18)</f>
        <v/>
      </c>
      <c r="F21" s="782"/>
      <c r="G21" s="88" t="str">
        <f>IF(คุณลักษณะ!G21="","",คุณลักษณะ!G21)</f>
        <v/>
      </c>
      <c r="H21" s="88" t="str">
        <f>IF(คุณลักษณะ!H21="","",คุณลักษณะ!H21)</f>
        <v/>
      </c>
      <c r="I21" s="88" t="str">
        <f>IF(คุณลักษณะ!I21="","",คุณลักษณะ!I21)</f>
        <v/>
      </c>
      <c r="J21" s="88" t="str">
        <f>IF(คุณลักษณะ!J21="","",คุณลักษณะ!J21)</f>
        <v/>
      </c>
      <c r="K21" s="88" t="str">
        <f>IF(คุณลักษณะ!K21="","",คุณลักษณะ!K21)</f>
        <v/>
      </c>
      <c r="L21" s="88" t="str">
        <f>IF(คุณลักษณะ!L21="","",คุณลักษณะ!L21)</f>
        <v/>
      </c>
      <c r="M21" s="88" t="str">
        <f>IF(คุณลักษณะ!M21="","",คุณลักษณะ!M21)</f>
        <v/>
      </c>
      <c r="N21" s="88" t="str">
        <f>IF(คุณลักษณะ!N21="","",คุณลักษณะ!N21)</f>
        <v/>
      </c>
      <c r="O21" s="88" t="str">
        <f>IF(คุณลักษณะ!O21="","",คุณลักษณะ!O21)</f>
        <v/>
      </c>
      <c r="P21" s="88" t="str">
        <f>IF(คุณลักษณะ!P21="","",คุณลักษณะ!P21)</f>
        <v/>
      </c>
      <c r="Q21" s="88" t="str">
        <f>IF(คุณลักษณะ!Q21="","",คุณลักษณะ!Q21)</f>
        <v/>
      </c>
      <c r="R21" s="88" t="str">
        <f>IF(คุณลักษณะ!R21="","",คุณลักษณะ!R21)</f>
        <v/>
      </c>
      <c r="S21" s="88" t="str">
        <f>IF(คุณลักษณะ!S21="","",คุณลักษณะ!S21)</f>
        <v/>
      </c>
      <c r="T21" s="88" t="str">
        <f>IF(คุณลักษณะ!T21="","",คุณลักษณะ!T21)</f>
        <v/>
      </c>
      <c r="U21" s="88" t="str">
        <f>IF(คุณลักษณะ!U21="","",คุณลักษณะ!U21)</f>
        <v/>
      </c>
      <c r="V21" s="88" t="str">
        <f>IF(คุณลักษณะ!V21="","",คุณลักษณะ!V21)</f>
        <v/>
      </c>
      <c r="W21" s="88" t="str">
        <f>IF(คุณลักษณะ!W21="","",คุณลักษณะ!W21)</f>
        <v/>
      </c>
      <c r="X21" s="88" t="str">
        <f>IF(คุณลักษณะ!X21="","",คุณลักษณะ!X21)</f>
        <v/>
      </c>
      <c r="Y21" s="424" t="str">
        <f>IF(G21="","",คุณลักษณะ!Y21)</f>
        <v/>
      </c>
      <c r="Z21" s="424" t="str">
        <f>IF(Y21="","",คุณลักษณะ!Z21)</f>
        <v/>
      </c>
      <c r="AA21" s="10"/>
      <c r="AB21" s="451"/>
    </row>
    <row r="22" spans="2:28" ht="18" customHeight="1">
      <c r="B22" s="451"/>
      <c r="C22" s="10"/>
      <c r="D22" s="195" t="str">
        <f>IF(ข้อมูลนร.2!D19="","",ข้อมูลนร.2!D19)</f>
        <v/>
      </c>
      <c r="E22" s="781" t="str">
        <f>IF(ข้อมูลนร.2!G19="","",ข้อมูลนร.2!G19)</f>
        <v/>
      </c>
      <c r="F22" s="782"/>
      <c r="G22" s="88" t="str">
        <f>IF(คุณลักษณะ!G22="","",คุณลักษณะ!G22)</f>
        <v/>
      </c>
      <c r="H22" s="88" t="str">
        <f>IF(คุณลักษณะ!H22="","",คุณลักษณะ!H22)</f>
        <v/>
      </c>
      <c r="I22" s="88" t="str">
        <f>IF(คุณลักษณะ!I22="","",คุณลักษณะ!I22)</f>
        <v/>
      </c>
      <c r="J22" s="88" t="str">
        <f>IF(คุณลักษณะ!J22="","",คุณลักษณะ!J22)</f>
        <v/>
      </c>
      <c r="K22" s="88" t="str">
        <f>IF(คุณลักษณะ!K22="","",คุณลักษณะ!K22)</f>
        <v/>
      </c>
      <c r="L22" s="88" t="str">
        <f>IF(คุณลักษณะ!L22="","",คุณลักษณะ!L22)</f>
        <v/>
      </c>
      <c r="M22" s="88" t="str">
        <f>IF(คุณลักษณะ!M22="","",คุณลักษณะ!M22)</f>
        <v/>
      </c>
      <c r="N22" s="88" t="str">
        <f>IF(คุณลักษณะ!N22="","",คุณลักษณะ!N22)</f>
        <v/>
      </c>
      <c r="O22" s="88" t="str">
        <f>IF(คุณลักษณะ!O22="","",คุณลักษณะ!O22)</f>
        <v/>
      </c>
      <c r="P22" s="88" t="str">
        <f>IF(คุณลักษณะ!P22="","",คุณลักษณะ!P22)</f>
        <v/>
      </c>
      <c r="Q22" s="88" t="str">
        <f>IF(คุณลักษณะ!Q22="","",คุณลักษณะ!Q22)</f>
        <v/>
      </c>
      <c r="R22" s="88" t="str">
        <f>IF(คุณลักษณะ!R22="","",คุณลักษณะ!R22)</f>
        <v/>
      </c>
      <c r="S22" s="88" t="str">
        <f>IF(คุณลักษณะ!S22="","",คุณลักษณะ!S22)</f>
        <v/>
      </c>
      <c r="T22" s="88" t="str">
        <f>IF(คุณลักษณะ!T22="","",คุณลักษณะ!T22)</f>
        <v/>
      </c>
      <c r="U22" s="88" t="str">
        <f>IF(คุณลักษณะ!U22="","",คุณลักษณะ!U22)</f>
        <v/>
      </c>
      <c r="V22" s="88" t="str">
        <f>IF(คุณลักษณะ!V22="","",คุณลักษณะ!V22)</f>
        <v/>
      </c>
      <c r="W22" s="88" t="str">
        <f>IF(คุณลักษณะ!W22="","",คุณลักษณะ!W22)</f>
        <v/>
      </c>
      <c r="X22" s="88" t="str">
        <f>IF(คุณลักษณะ!X22="","",คุณลักษณะ!X22)</f>
        <v/>
      </c>
      <c r="Y22" s="424" t="str">
        <f>IF(G22="","",คุณลักษณะ!Y22)</f>
        <v/>
      </c>
      <c r="Z22" s="424" t="str">
        <f>IF(Y22="","",คุณลักษณะ!Z22)</f>
        <v/>
      </c>
      <c r="AA22" s="10"/>
      <c r="AB22" s="451"/>
    </row>
    <row r="23" spans="2:28" ht="18" customHeight="1">
      <c r="B23" s="451"/>
      <c r="C23" s="10"/>
      <c r="D23" s="195" t="str">
        <f>IF(ข้อมูลนร.2!D20="","",ข้อมูลนร.2!D20)</f>
        <v/>
      </c>
      <c r="E23" s="781" t="str">
        <f>IF(ข้อมูลนร.2!G20="","",ข้อมูลนร.2!G20)</f>
        <v/>
      </c>
      <c r="F23" s="782"/>
      <c r="G23" s="88" t="str">
        <f>IF(คุณลักษณะ!G23="","",คุณลักษณะ!G23)</f>
        <v/>
      </c>
      <c r="H23" s="88" t="str">
        <f>IF(คุณลักษณะ!H23="","",คุณลักษณะ!H23)</f>
        <v/>
      </c>
      <c r="I23" s="88" t="str">
        <f>IF(คุณลักษณะ!I23="","",คุณลักษณะ!I23)</f>
        <v/>
      </c>
      <c r="J23" s="88" t="str">
        <f>IF(คุณลักษณะ!J23="","",คุณลักษณะ!J23)</f>
        <v/>
      </c>
      <c r="K23" s="88" t="str">
        <f>IF(คุณลักษณะ!K23="","",คุณลักษณะ!K23)</f>
        <v/>
      </c>
      <c r="L23" s="88" t="str">
        <f>IF(คุณลักษณะ!L23="","",คุณลักษณะ!L23)</f>
        <v/>
      </c>
      <c r="M23" s="88" t="str">
        <f>IF(คุณลักษณะ!M23="","",คุณลักษณะ!M23)</f>
        <v/>
      </c>
      <c r="N23" s="88" t="str">
        <f>IF(คุณลักษณะ!N23="","",คุณลักษณะ!N23)</f>
        <v/>
      </c>
      <c r="O23" s="88" t="str">
        <f>IF(คุณลักษณะ!O23="","",คุณลักษณะ!O23)</f>
        <v/>
      </c>
      <c r="P23" s="88" t="str">
        <f>IF(คุณลักษณะ!P23="","",คุณลักษณะ!P23)</f>
        <v/>
      </c>
      <c r="Q23" s="88" t="str">
        <f>IF(คุณลักษณะ!Q23="","",คุณลักษณะ!Q23)</f>
        <v/>
      </c>
      <c r="R23" s="88" t="str">
        <f>IF(คุณลักษณะ!R23="","",คุณลักษณะ!R23)</f>
        <v/>
      </c>
      <c r="S23" s="88" t="str">
        <f>IF(คุณลักษณะ!S23="","",คุณลักษณะ!S23)</f>
        <v/>
      </c>
      <c r="T23" s="88" t="str">
        <f>IF(คุณลักษณะ!T23="","",คุณลักษณะ!T23)</f>
        <v/>
      </c>
      <c r="U23" s="88" t="str">
        <f>IF(คุณลักษณะ!U23="","",คุณลักษณะ!U23)</f>
        <v/>
      </c>
      <c r="V23" s="88" t="str">
        <f>IF(คุณลักษณะ!V23="","",คุณลักษณะ!V23)</f>
        <v/>
      </c>
      <c r="W23" s="88" t="str">
        <f>IF(คุณลักษณะ!W23="","",คุณลักษณะ!W23)</f>
        <v/>
      </c>
      <c r="X23" s="88" t="str">
        <f>IF(คุณลักษณะ!X23="","",คุณลักษณะ!X23)</f>
        <v/>
      </c>
      <c r="Y23" s="424" t="str">
        <f>IF(G23="","",คุณลักษณะ!Y23)</f>
        <v/>
      </c>
      <c r="Z23" s="424" t="str">
        <f>IF(Y23="","",คุณลักษณะ!Z23)</f>
        <v/>
      </c>
      <c r="AA23" s="10"/>
      <c r="AB23" s="451"/>
    </row>
    <row r="24" spans="2:28" ht="18" customHeight="1">
      <c r="B24" s="451"/>
      <c r="C24" s="10"/>
      <c r="D24" s="195" t="str">
        <f>IF(ข้อมูลนร.2!D21="","",ข้อมูลนร.2!D21)</f>
        <v/>
      </c>
      <c r="E24" s="781" t="str">
        <f>IF(ข้อมูลนร.2!G21="","",ข้อมูลนร.2!G21)</f>
        <v/>
      </c>
      <c r="F24" s="782"/>
      <c r="G24" s="88" t="str">
        <f>IF(คุณลักษณะ!G24="","",คุณลักษณะ!G24)</f>
        <v/>
      </c>
      <c r="H24" s="88" t="str">
        <f>IF(คุณลักษณะ!H24="","",คุณลักษณะ!H24)</f>
        <v/>
      </c>
      <c r="I24" s="88" t="str">
        <f>IF(คุณลักษณะ!I24="","",คุณลักษณะ!I24)</f>
        <v/>
      </c>
      <c r="J24" s="88" t="str">
        <f>IF(คุณลักษณะ!J24="","",คุณลักษณะ!J24)</f>
        <v/>
      </c>
      <c r="K24" s="88" t="str">
        <f>IF(คุณลักษณะ!K24="","",คุณลักษณะ!K24)</f>
        <v/>
      </c>
      <c r="L24" s="88" t="str">
        <f>IF(คุณลักษณะ!L24="","",คุณลักษณะ!L24)</f>
        <v/>
      </c>
      <c r="M24" s="88" t="str">
        <f>IF(คุณลักษณะ!M24="","",คุณลักษณะ!M24)</f>
        <v/>
      </c>
      <c r="N24" s="88" t="str">
        <f>IF(คุณลักษณะ!N24="","",คุณลักษณะ!N24)</f>
        <v/>
      </c>
      <c r="O24" s="88" t="str">
        <f>IF(คุณลักษณะ!O24="","",คุณลักษณะ!O24)</f>
        <v/>
      </c>
      <c r="P24" s="88" t="str">
        <f>IF(คุณลักษณะ!P24="","",คุณลักษณะ!P24)</f>
        <v/>
      </c>
      <c r="Q24" s="88" t="str">
        <f>IF(คุณลักษณะ!Q24="","",คุณลักษณะ!Q24)</f>
        <v/>
      </c>
      <c r="R24" s="88" t="str">
        <f>IF(คุณลักษณะ!R24="","",คุณลักษณะ!R24)</f>
        <v/>
      </c>
      <c r="S24" s="88" t="str">
        <f>IF(คุณลักษณะ!S24="","",คุณลักษณะ!S24)</f>
        <v/>
      </c>
      <c r="T24" s="88" t="str">
        <f>IF(คุณลักษณะ!T24="","",คุณลักษณะ!T24)</f>
        <v/>
      </c>
      <c r="U24" s="88" t="str">
        <f>IF(คุณลักษณะ!U24="","",คุณลักษณะ!U24)</f>
        <v/>
      </c>
      <c r="V24" s="88" t="str">
        <f>IF(คุณลักษณะ!V24="","",คุณลักษณะ!V24)</f>
        <v/>
      </c>
      <c r="W24" s="88" t="str">
        <f>IF(คุณลักษณะ!W24="","",คุณลักษณะ!W24)</f>
        <v/>
      </c>
      <c r="X24" s="88" t="str">
        <f>IF(คุณลักษณะ!X24="","",คุณลักษณะ!X24)</f>
        <v/>
      </c>
      <c r="Y24" s="424" t="str">
        <f>IF(G24="","",คุณลักษณะ!Y24)</f>
        <v/>
      </c>
      <c r="Z24" s="424" t="str">
        <f>IF(Y24="","",คุณลักษณะ!Z24)</f>
        <v/>
      </c>
      <c r="AA24" s="10"/>
      <c r="AB24" s="451"/>
    </row>
    <row r="25" spans="2:28" ht="18" customHeight="1">
      <c r="B25" s="451"/>
      <c r="C25" s="10"/>
      <c r="D25" s="195" t="str">
        <f>IF(ข้อมูลนร.2!D22="","",ข้อมูลนร.2!D22)</f>
        <v/>
      </c>
      <c r="E25" s="781" t="str">
        <f>IF(ข้อมูลนร.2!G22="","",ข้อมูลนร.2!G22)</f>
        <v/>
      </c>
      <c r="F25" s="782"/>
      <c r="G25" s="88" t="str">
        <f>IF(คุณลักษณะ!G25="","",คุณลักษณะ!G25)</f>
        <v/>
      </c>
      <c r="H25" s="88" t="str">
        <f>IF(คุณลักษณะ!H25="","",คุณลักษณะ!H25)</f>
        <v/>
      </c>
      <c r="I25" s="88" t="str">
        <f>IF(คุณลักษณะ!I25="","",คุณลักษณะ!I25)</f>
        <v/>
      </c>
      <c r="J25" s="88" t="str">
        <f>IF(คุณลักษณะ!J25="","",คุณลักษณะ!J25)</f>
        <v/>
      </c>
      <c r="K25" s="88" t="str">
        <f>IF(คุณลักษณะ!K25="","",คุณลักษณะ!K25)</f>
        <v/>
      </c>
      <c r="L25" s="88" t="str">
        <f>IF(คุณลักษณะ!L25="","",คุณลักษณะ!L25)</f>
        <v/>
      </c>
      <c r="M25" s="88" t="str">
        <f>IF(คุณลักษณะ!M25="","",คุณลักษณะ!M25)</f>
        <v/>
      </c>
      <c r="N25" s="88" t="str">
        <f>IF(คุณลักษณะ!N25="","",คุณลักษณะ!N25)</f>
        <v/>
      </c>
      <c r="O25" s="88" t="str">
        <f>IF(คุณลักษณะ!O25="","",คุณลักษณะ!O25)</f>
        <v/>
      </c>
      <c r="P25" s="88" t="str">
        <f>IF(คุณลักษณะ!P25="","",คุณลักษณะ!P25)</f>
        <v/>
      </c>
      <c r="Q25" s="88" t="str">
        <f>IF(คุณลักษณะ!Q25="","",คุณลักษณะ!Q25)</f>
        <v/>
      </c>
      <c r="R25" s="88" t="str">
        <f>IF(คุณลักษณะ!R25="","",คุณลักษณะ!R25)</f>
        <v/>
      </c>
      <c r="S25" s="88" t="str">
        <f>IF(คุณลักษณะ!S25="","",คุณลักษณะ!S25)</f>
        <v/>
      </c>
      <c r="T25" s="88" t="str">
        <f>IF(คุณลักษณะ!T25="","",คุณลักษณะ!T25)</f>
        <v/>
      </c>
      <c r="U25" s="88" t="str">
        <f>IF(คุณลักษณะ!U25="","",คุณลักษณะ!U25)</f>
        <v/>
      </c>
      <c r="V25" s="88" t="str">
        <f>IF(คุณลักษณะ!V25="","",คุณลักษณะ!V25)</f>
        <v/>
      </c>
      <c r="W25" s="88" t="str">
        <f>IF(คุณลักษณะ!W25="","",คุณลักษณะ!W25)</f>
        <v/>
      </c>
      <c r="X25" s="88" t="str">
        <f>IF(คุณลักษณะ!X25="","",คุณลักษณะ!X25)</f>
        <v/>
      </c>
      <c r="Y25" s="424" t="str">
        <f>IF(G25="","",คุณลักษณะ!Y25)</f>
        <v/>
      </c>
      <c r="Z25" s="424" t="str">
        <f>IF(Y25="","",คุณลักษณะ!Z25)</f>
        <v/>
      </c>
      <c r="AA25" s="10"/>
      <c r="AB25" s="451"/>
    </row>
    <row r="26" spans="2:28" ht="18" customHeight="1">
      <c r="B26" s="451"/>
      <c r="C26" s="10"/>
      <c r="D26" s="195" t="str">
        <f>IF(ข้อมูลนร.2!D23="","",ข้อมูลนร.2!D23)</f>
        <v/>
      </c>
      <c r="E26" s="781" t="str">
        <f>IF(ข้อมูลนร.2!G23="","",ข้อมูลนร.2!G23)</f>
        <v/>
      </c>
      <c r="F26" s="782"/>
      <c r="G26" s="88" t="str">
        <f>IF(คุณลักษณะ!G26="","",คุณลักษณะ!G26)</f>
        <v/>
      </c>
      <c r="H26" s="88" t="str">
        <f>IF(คุณลักษณะ!H26="","",คุณลักษณะ!H26)</f>
        <v/>
      </c>
      <c r="I26" s="88" t="str">
        <f>IF(คุณลักษณะ!I26="","",คุณลักษณะ!I26)</f>
        <v/>
      </c>
      <c r="J26" s="88" t="str">
        <f>IF(คุณลักษณะ!J26="","",คุณลักษณะ!J26)</f>
        <v/>
      </c>
      <c r="K26" s="88" t="str">
        <f>IF(คุณลักษณะ!K26="","",คุณลักษณะ!K26)</f>
        <v/>
      </c>
      <c r="L26" s="88" t="str">
        <f>IF(คุณลักษณะ!L26="","",คุณลักษณะ!L26)</f>
        <v/>
      </c>
      <c r="M26" s="88" t="str">
        <f>IF(คุณลักษณะ!M26="","",คุณลักษณะ!M26)</f>
        <v/>
      </c>
      <c r="N26" s="88" t="str">
        <f>IF(คุณลักษณะ!N26="","",คุณลักษณะ!N26)</f>
        <v/>
      </c>
      <c r="O26" s="88" t="str">
        <f>IF(คุณลักษณะ!O26="","",คุณลักษณะ!O26)</f>
        <v/>
      </c>
      <c r="P26" s="88" t="str">
        <f>IF(คุณลักษณะ!P26="","",คุณลักษณะ!P26)</f>
        <v/>
      </c>
      <c r="Q26" s="88" t="str">
        <f>IF(คุณลักษณะ!Q26="","",คุณลักษณะ!Q26)</f>
        <v/>
      </c>
      <c r="R26" s="88" t="str">
        <f>IF(คุณลักษณะ!R26="","",คุณลักษณะ!R26)</f>
        <v/>
      </c>
      <c r="S26" s="88" t="str">
        <f>IF(คุณลักษณะ!S26="","",คุณลักษณะ!S26)</f>
        <v/>
      </c>
      <c r="T26" s="88" t="str">
        <f>IF(คุณลักษณะ!T26="","",คุณลักษณะ!T26)</f>
        <v/>
      </c>
      <c r="U26" s="88" t="str">
        <f>IF(คุณลักษณะ!U26="","",คุณลักษณะ!U26)</f>
        <v/>
      </c>
      <c r="V26" s="88" t="str">
        <f>IF(คุณลักษณะ!V26="","",คุณลักษณะ!V26)</f>
        <v/>
      </c>
      <c r="W26" s="88" t="str">
        <f>IF(คุณลักษณะ!W26="","",คุณลักษณะ!W26)</f>
        <v/>
      </c>
      <c r="X26" s="88" t="str">
        <f>IF(คุณลักษณะ!X26="","",คุณลักษณะ!X26)</f>
        <v/>
      </c>
      <c r="Y26" s="424" t="str">
        <f>IF(G26="","",คุณลักษณะ!Y26)</f>
        <v/>
      </c>
      <c r="Z26" s="424" t="str">
        <f>IF(Y26="","",คุณลักษณะ!Z26)</f>
        <v/>
      </c>
      <c r="AA26" s="10"/>
      <c r="AB26" s="451"/>
    </row>
    <row r="27" spans="2:28" ht="18" customHeight="1">
      <c r="B27" s="451"/>
      <c r="C27" s="10"/>
      <c r="D27" s="195" t="str">
        <f>IF(ข้อมูลนร.2!D24="","",ข้อมูลนร.2!D24)</f>
        <v/>
      </c>
      <c r="E27" s="781" t="str">
        <f>IF(ข้อมูลนร.2!G24="","",ข้อมูลนร.2!G24)</f>
        <v/>
      </c>
      <c r="F27" s="782"/>
      <c r="G27" s="88" t="str">
        <f>IF(คุณลักษณะ!G27="","",คุณลักษณะ!G27)</f>
        <v/>
      </c>
      <c r="H27" s="88" t="str">
        <f>IF(คุณลักษณะ!H27="","",คุณลักษณะ!H27)</f>
        <v/>
      </c>
      <c r="I27" s="88" t="str">
        <f>IF(คุณลักษณะ!I27="","",คุณลักษณะ!I27)</f>
        <v/>
      </c>
      <c r="J27" s="88" t="str">
        <f>IF(คุณลักษณะ!J27="","",คุณลักษณะ!J27)</f>
        <v/>
      </c>
      <c r="K27" s="88" t="str">
        <f>IF(คุณลักษณะ!K27="","",คุณลักษณะ!K27)</f>
        <v/>
      </c>
      <c r="L27" s="88" t="str">
        <f>IF(คุณลักษณะ!L27="","",คุณลักษณะ!L27)</f>
        <v/>
      </c>
      <c r="M27" s="88" t="str">
        <f>IF(คุณลักษณะ!M27="","",คุณลักษณะ!M27)</f>
        <v/>
      </c>
      <c r="N27" s="88" t="str">
        <f>IF(คุณลักษณะ!N27="","",คุณลักษณะ!N27)</f>
        <v/>
      </c>
      <c r="O27" s="88" t="str">
        <f>IF(คุณลักษณะ!O27="","",คุณลักษณะ!O27)</f>
        <v/>
      </c>
      <c r="P27" s="88" t="str">
        <f>IF(คุณลักษณะ!P27="","",คุณลักษณะ!P27)</f>
        <v/>
      </c>
      <c r="Q27" s="88" t="str">
        <f>IF(คุณลักษณะ!Q27="","",คุณลักษณะ!Q27)</f>
        <v/>
      </c>
      <c r="R27" s="88" t="str">
        <f>IF(คุณลักษณะ!R27="","",คุณลักษณะ!R27)</f>
        <v/>
      </c>
      <c r="S27" s="88" t="str">
        <f>IF(คุณลักษณะ!S27="","",คุณลักษณะ!S27)</f>
        <v/>
      </c>
      <c r="T27" s="88" t="str">
        <f>IF(คุณลักษณะ!T27="","",คุณลักษณะ!T27)</f>
        <v/>
      </c>
      <c r="U27" s="88" t="str">
        <f>IF(คุณลักษณะ!U27="","",คุณลักษณะ!U27)</f>
        <v/>
      </c>
      <c r="V27" s="88" t="str">
        <f>IF(คุณลักษณะ!V27="","",คุณลักษณะ!V27)</f>
        <v/>
      </c>
      <c r="W27" s="88" t="str">
        <f>IF(คุณลักษณะ!W27="","",คุณลักษณะ!W27)</f>
        <v/>
      </c>
      <c r="X27" s="88" t="str">
        <f>IF(คุณลักษณะ!X27="","",คุณลักษณะ!X27)</f>
        <v/>
      </c>
      <c r="Y27" s="424" t="str">
        <f>IF(G27="","",คุณลักษณะ!Y27)</f>
        <v/>
      </c>
      <c r="Z27" s="424" t="str">
        <f>IF(Y27="","",คุณลักษณะ!Z27)</f>
        <v/>
      </c>
      <c r="AA27" s="10"/>
      <c r="AB27" s="451"/>
    </row>
    <row r="28" spans="2:28" ht="18" customHeight="1">
      <c r="B28" s="451"/>
      <c r="C28" s="10"/>
      <c r="D28" s="195" t="str">
        <f>IF(ข้อมูลนร.2!D25="","",ข้อมูลนร.2!D25)</f>
        <v/>
      </c>
      <c r="E28" s="781" t="str">
        <f>IF(ข้อมูลนร.2!G25="","",ข้อมูลนร.2!G25)</f>
        <v/>
      </c>
      <c r="F28" s="782"/>
      <c r="G28" s="88" t="str">
        <f>IF(คุณลักษณะ!G28="","",คุณลักษณะ!G28)</f>
        <v/>
      </c>
      <c r="H28" s="88" t="str">
        <f>IF(คุณลักษณะ!H28="","",คุณลักษณะ!H28)</f>
        <v/>
      </c>
      <c r="I28" s="88" t="str">
        <f>IF(คุณลักษณะ!I28="","",คุณลักษณะ!I28)</f>
        <v/>
      </c>
      <c r="J28" s="88" t="str">
        <f>IF(คุณลักษณะ!J28="","",คุณลักษณะ!J28)</f>
        <v/>
      </c>
      <c r="K28" s="88" t="str">
        <f>IF(คุณลักษณะ!K28="","",คุณลักษณะ!K28)</f>
        <v/>
      </c>
      <c r="L28" s="88" t="str">
        <f>IF(คุณลักษณะ!L28="","",คุณลักษณะ!L28)</f>
        <v/>
      </c>
      <c r="M28" s="88" t="str">
        <f>IF(คุณลักษณะ!M28="","",คุณลักษณะ!M28)</f>
        <v/>
      </c>
      <c r="N28" s="88" t="str">
        <f>IF(คุณลักษณะ!N28="","",คุณลักษณะ!N28)</f>
        <v/>
      </c>
      <c r="O28" s="88" t="str">
        <f>IF(คุณลักษณะ!O28="","",คุณลักษณะ!O28)</f>
        <v/>
      </c>
      <c r="P28" s="88" t="str">
        <f>IF(คุณลักษณะ!P28="","",คุณลักษณะ!P28)</f>
        <v/>
      </c>
      <c r="Q28" s="88" t="str">
        <f>IF(คุณลักษณะ!Q28="","",คุณลักษณะ!Q28)</f>
        <v/>
      </c>
      <c r="R28" s="88" t="str">
        <f>IF(คุณลักษณะ!R28="","",คุณลักษณะ!R28)</f>
        <v/>
      </c>
      <c r="S28" s="88" t="str">
        <f>IF(คุณลักษณะ!S28="","",คุณลักษณะ!S28)</f>
        <v/>
      </c>
      <c r="T28" s="88" t="str">
        <f>IF(คุณลักษณะ!T28="","",คุณลักษณะ!T28)</f>
        <v/>
      </c>
      <c r="U28" s="88" t="str">
        <f>IF(คุณลักษณะ!U28="","",คุณลักษณะ!U28)</f>
        <v/>
      </c>
      <c r="V28" s="88" t="str">
        <f>IF(คุณลักษณะ!V28="","",คุณลักษณะ!V28)</f>
        <v/>
      </c>
      <c r="W28" s="88" t="str">
        <f>IF(คุณลักษณะ!W28="","",คุณลักษณะ!W28)</f>
        <v/>
      </c>
      <c r="X28" s="88" t="str">
        <f>IF(คุณลักษณะ!X28="","",คุณลักษณะ!X28)</f>
        <v/>
      </c>
      <c r="Y28" s="424" t="str">
        <f>IF(G28="","",คุณลักษณะ!Y28)</f>
        <v/>
      </c>
      <c r="Z28" s="424" t="str">
        <f>IF(Y28="","",คุณลักษณะ!Z28)</f>
        <v/>
      </c>
      <c r="AA28" s="10"/>
      <c r="AB28" s="451"/>
    </row>
    <row r="29" spans="2:28" ht="18" customHeight="1">
      <c r="B29" s="451"/>
      <c r="C29" s="10"/>
      <c r="D29" s="195" t="str">
        <f>IF(ข้อมูลนร.2!D26="","",ข้อมูลนร.2!D26)</f>
        <v/>
      </c>
      <c r="E29" s="781" t="str">
        <f>IF(ข้อมูลนร.2!G26="","",ข้อมูลนร.2!G26)</f>
        <v/>
      </c>
      <c r="F29" s="782"/>
      <c r="G29" s="88" t="str">
        <f>IF(คุณลักษณะ!G29="","",คุณลักษณะ!G29)</f>
        <v/>
      </c>
      <c r="H29" s="88" t="str">
        <f>IF(คุณลักษณะ!H29="","",คุณลักษณะ!H29)</f>
        <v/>
      </c>
      <c r="I29" s="88" t="str">
        <f>IF(คุณลักษณะ!I29="","",คุณลักษณะ!I29)</f>
        <v/>
      </c>
      <c r="J29" s="88" t="str">
        <f>IF(คุณลักษณะ!J29="","",คุณลักษณะ!J29)</f>
        <v/>
      </c>
      <c r="K29" s="88" t="str">
        <f>IF(คุณลักษณะ!K29="","",คุณลักษณะ!K29)</f>
        <v/>
      </c>
      <c r="L29" s="88" t="str">
        <f>IF(คุณลักษณะ!L29="","",คุณลักษณะ!L29)</f>
        <v/>
      </c>
      <c r="M29" s="88" t="str">
        <f>IF(คุณลักษณะ!M29="","",คุณลักษณะ!M29)</f>
        <v/>
      </c>
      <c r="N29" s="88" t="str">
        <f>IF(คุณลักษณะ!N29="","",คุณลักษณะ!N29)</f>
        <v/>
      </c>
      <c r="O29" s="88" t="str">
        <f>IF(คุณลักษณะ!O29="","",คุณลักษณะ!O29)</f>
        <v/>
      </c>
      <c r="P29" s="88" t="str">
        <f>IF(คุณลักษณะ!P29="","",คุณลักษณะ!P29)</f>
        <v/>
      </c>
      <c r="Q29" s="88" t="str">
        <f>IF(คุณลักษณะ!Q29="","",คุณลักษณะ!Q29)</f>
        <v/>
      </c>
      <c r="R29" s="88" t="str">
        <f>IF(คุณลักษณะ!R29="","",คุณลักษณะ!R29)</f>
        <v/>
      </c>
      <c r="S29" s="88" t="str">
        <f>IF(คุณลักษณะ!S29="","",คุณลักษณะ!S29)</f>
        <v/>
      </c>
      <c r="T29" s="88" t="str">
        <f>IF(คุณลักษณะ!T29="","",คุณลักษณะ!T29)</f>
        <v/>
      </c>
      <c r="U29" s="88" t="str">
        <f>IF(คุณลักษณะ!U29="","",คุณลักษณะ!U29)</f>
        <v/>
      </c>
      <c r="V29" s="88" t="str">
        <f>IF(คุณลักษณะ!V29="","",คุณลักษณะ!V29)</f>
        <v/>
      </c>
      <c r="W29" s="88" t="str">
        <f>IF(คุณลักษณะ!W29="","",คุณลักษณะ!W29)</f>
        <v/>
      </c>
      <c r="X29" s="88" t="str">
        <f>IF(คุณลักษณะ!X29="","",คุณลักษณะ!X29)</f>
        <v/>
      </c>
      <c r="Y29" s="424" t="str">
        <f>IF(G29="","",คุณลักษณะ!Y29)</f>
        <v/>
      </c>
      <c r="Z29" s="424" t="str">
        <f>IF(Y29="","",คุณลักษณะ!Z29)</f>
        <v/>
      </c>
      <c r="AA29" s="10"/>
      <c r="AB29" s="451"/>
    </row>
    <row r="30" spans="2:28" ht="18" customHeight="1">
      <c r="B30" s="451"/>
      <c r="C30" s="10"/>
      <c r="D30" s="195" t="str">
        <f>IF(ข้อมูลนร.2!D27="","",ข้อมูลนร.2!D27)</f>
        <v/>
      </c>
      <c r="E30" s="781" t="str">
        <f>IF(ข้อมูลนร.2!G27="","",ข้อมูลนร.2!G27)</f>
        <v/>
      </c>
      <c r="F30" s="782"/>
      <c r="G30" s="88" t="str">
        <f>IF(คุณลักษณะ!G30="","",คุณลักษณะ!G30)</f>
        <v/>
      </c>
      <c r="H30" s="88" t="str">
        <f>IF(คุณลักษณะ!H30="","",คุณลักษณะ!H30)</f>
        <v/>
      </c>
      <c r="I30" s="88" t="str">
        <f>IF(คุณลักษณะ!I30="","",คุณลักษณะ!I30)</f>
        <v/>
      </c>
      <c r="J30" s="88" t="str">
        <f>IF(คุณลักษณะ!J30="","",คุณลักษณะ!J30)</f>
        <v/>
      </c>
      <c r="K30" s="88" t="str">
        <f>IF(คุณลักษณะ!K30="","",คุณลักษณะ!K30)</f>
        <v/>
      </c>
      <c r="L30" s="88" t="str">
        <f>IF(คุณลักษณะ!L30="","",คุณลักษณะ!L30)</f>
        <v/>
      </c>
      <c r="M30" s="88" t="str">
        <f>IF(คุณลักษณะ!M30="","",คุณลักษณะ!M30)</f>
        <v/>
      </c>
      <c r="N30" s="88" t="str">
        <f>IF(คุณลักษณะ!N30="","",คุณลักษณะ!N30)</f>
        <v/>
      </c>
      <c r="O30" s="88" t="str">
        <f>IF(คุณลักษณะ!O30="","",คุณลักษณะ!O30)</f>
        <v/>
      </c>
      <c r="P30" s="88" t="str">
        <f>IF(คุณลักษณะ!P30="","",คุณลักษณะ!P30)</f>
        <v/>
      </c>
      <c r="Q30" s="88" t="str">
        <f>IF(คุณลักษณะ!Q30="","",คุณลักษณะ!Q30)</f>
        <v/>
      </c>
      <c r="R30" s="88" t="str">
        <f>IF(คุณลักษณะ!R30="","",คุณลักษณะ!R30)</f>
        <v/>
      </c>
      <c r="S30" s="88" t="str">
        <f>IF(คุณลักษณะ!S30="","",คุณลักษณะ!S30)</f>
        <v/>
      </c>
      <c r="T30" s="88" t="str">
        <f>IF(คุณลักษณะ!T30="","",คุณลักษณะ!T30)</f>
        <v/>
      </c>
      <c r="U30" s="88" t="str">
        <f>IF(คุณลักษณะ!U30="","",คุณลักษณะ!U30)</f>
        <v/>
      </c>
      <c r="V30" s="88" t="str">
        <f>IF(คุณลักษณะ!V30="","",คุณลักษณะ!V30)</f>
        <v/>
      </c>
      <c r="W30" s="88" t="str">
        <f>IF(คุณลักษณะ!W30="","",คุณลักษณะ!W30)</f>
        <v/>
      </c>
      <c r="X30" s="88" t="str">
        <f>IF(คุณลักษณะ!X30="","",คุณลักษณะ!X30)</f>
        <v/>
      </c>
      <c r="Y30" s="424" t="str">
        <f>IF(G30="","",คุณลักษณะ!Y30)</f>
        <v/>
      </c>
      <c r="Z30" s="424" t="str">
        <f>IF(Y30="","",คุณลักษณะ!Z30)</f>
        <v/>
      </c>
      <c r="AA30" s="10"/>
      <c r="AB30" s="451"/>
    </row>
    <row r="31" spans="2:28" ht="18" customHeight="1">
      <c r="B31" s="451"/>
      <c r="C31" s="10"/>
      <c r="D31" s="195" t="str">
        <f>IF(ข้อมูลนร.2!D28="","",ข้อมูลนร.2!D28)</f>
        <v/>
      </c>
      <c r="E31" s="781" t="str">
        <f>IF(ข้อมูลนร.2!G28="","",ข้อมูลนร.2!G28)</f>
        <v/>
      </c>
      <c r="F31" s="782"/>
      <c r="G31" s="88" t="str">
        <f>IF(คุณลักษณะ!G31="","",คุณลักษณะ!G31)</f>
        <v/>
      </c>
      <c r="H31" s="88" t="str">
        <f>IF(คุณลักษณะ!H31="","",คุณลักษณะ!H31)</f>
        <v/>
      </c>
      <c r="I31" s="88" t="str">
        <f>IF(คุณลักษณะ!I31="","",คุณลักษณะ!I31)</f>
        <v/>
      </c>
      <c r="J31" s="88" t="str">
        <f>IF(คุณลักษณะ!J31="","",คุณลักษณะ!J31)</f>
        <v/>
      </c>
      <c r="K31" s="88" t="str">
        <f>IF(คุณลักษณะ!K31="","",คุณลักษณะ!K31)</f>
        <v/>
      </c>
      <c r="L31" s="88" t="str">
        <f>IF(คุณลักษณะ!L31="","",คุณลักษณะ!L31)</f>
        <v/>
      </c>
      <c r="M31" s="88" t="str">
        <f>IF(คุณลักษณะ!M31="","",คุณลักษณะ!M31)</f>
        <v/>
      </c>
      <c r="N31" s="88" t="str">
        <f>IF(คุณลักษณะ!N31="","",คุณลักษณะ!N31)</f>
        <v/>
      </c>
      <c r="O31" s="88" t="str">
        <f>IF(คุณลักษณะ!O31="","",คุณลักษณะ!O31)</f>
        <v/>
      </c>
      <c r="P31" s="88" t="str">
        <f>IF(คุณลักษณะ!P31="","",คุณลักษณะ!P31)</f>
        <v/>
      </c>
      <c r="Q31" s="88" t="str">
        <f>IF(คุณลักษณะ!Q31="","",คุณลักษณะ!Q31)</f>
        <v/>
      </c>
      <c r="R31" s="88" t="str">
        <f>IF(คุณลักษณะ!R31="","",คุณลักษณะ!R31)</f>
        <v/>
      </c>
      <c r="S31" s="88" t="str">
        <f>IF(คุณลักษณะ!S31="","",คุณลักษณะ!S31)</f>
        <v/>
      </c>
      <c r="T31" s="88" t="str">
        <f>IF(คุณลักษณะ!T31="","",คุณลักษณะ!T31)</f>
        <v/>
      </c>
      <c r="U31" s="88" t="str">
        <f>IF(คุณลักษณะ!U31="","",คุณลักษณะ!U31)</f>
        <v/>
      </c>
      <c r="V31" s="88" t="str">
        <f>IF(คุณลักษณะ!V31="","",คุณลักษณะ!V31)</f>
        <v/>
      </c>
      <c r="W31" s="88" t="str">
        <f>IF(คุณลักษณะ!W31="","",คุณลักษณะ!W31)</f>
        <v/>
      </c>
      <c r="X31" s="88" t="str">
        <f>IF(คุณลักษณะ!X31="","",คุณลักษณะ!X31)</f>
        <v/>
      </c>
      <c r="Y31" s="424" t="str">
        <f>IF(G31="","",คุณลักษณะ!Y31)</f>
        <v/>
      </c>
      <c r="Z31" s="424" t="str">
        <f>IF(Y31="","",คุณลักษณะ!Z31)</f>
        <v/>
      </c>
      <c r="AA31" s="10"/>
      <c r="AB31" s="451"/>
    </row>
    <row r="32" spans="2:28" ht="18" customHeight="1">
      <c r="B32" s="451"/>
      <c r="C32" s="10"/>
      <c r="D32" s="195" t="str">
        <f>IF(ข้อมูลนร.2!D29="","",ข้อมูลนร.2!D29)</f>
        <v/>
      </c>
      <c r="E32" s="781" t="str">
        <f>IF(ข้อมูลนร.2!G29="","",ข้อมูลนร.2!G29)</f>
        <v/>
      </c>
      <c r="F32" s="782"/>
      <c r="G32" s="88" t="str">
        <f>IF(คุณลักษณะ!G32="","",คุณลักษณะ!G32)</f>
        <v/>
      </c>
      <c r="H32" s="88" t="str">
        <f>IF(คุณลักษณะ!H32="","",คุณลักษณะ!H32)</f>
        <v/>
      </c>
      <c r="I32" s="88" t="str">
        <f>IF(คุณลักษณะ!I32="","",คุณลักษณะ!I32)</f>
        <v/>
      </c>
      <c r="J32" s="88" t="str">
        <f>IF(คุณลักษณะ!J32="","",คุณลักษณะ!J32)</f>
        <v/>
      </c>
      <c r="K32" s="88" t="str">
        <f>IF(คุณลักษณะ!K32="","",คุณลักษณะ!K32)</f>
        <v/>
      </c>
      <c r="L32" s="88" t="str">
        <f>IF(คุณลักษณะ!L32="","",คุณลักษณะ!L32)</f>
        <v/>
      </c>
      <c r="M32" s="88" t="str">
        <f>IF(คุณลักษณะ!M32="","",คุณลักษณะ!M32)</f>
        <v/>
      </c>
      <c r="N32" s="88" t="str">
        <f>IF(คุณลักษณะ!N32="","",คุณลักษณะ!N32)</f>
        <v/>
      </c>
      <c r="O32" s="88" t="str">
        <f>IF(คุณลักษณะ!O32="","",คุณลักษณะ!O32)</f>
        <v/>
      </c>
      <c r="P32" s="88" t="str">
        <f>IF(คุณลักษณะ!P32="","",คุณลักษณะ!P32)</f>
        <v/>
      </c>
      <c r="Q32" s="88" t="str">
        <f>IF(คุณลักษณะ!Q32="","",คุณลักษณะ!Q32)</f>
        <v/>
      </c>
      <c r="R32" s="88" t="str">
        <f>IF(คุณลักษณะ!R32="","",คุณลักษณะ!R32)</f>
        <v/>
      </c>
      <c r="S32" s="88" t="str">
        <f>IF(คุณลักษณะ!S32="","",คุณลักษณะ!S32)</f>
        <v/>
      </c>
      <c r="T32" s="88" t="str">
        <f>IF(คุณลักษณะ!T32="","",คุณลักษณะ!T32)</f>
        <v/>
      </c>
      <c r="U32" s="88" t="str">
        <f>IF(คุณลักษณะ!U32="","",คุณลักษณะ!U32)</f>
        <v/>
      </c>
      <c r="V32" s="88" t="str">
        <f>IF(คุณลักษณะ!V32="","",คุณลักษณะ!V32)</f>
        <v/>
      </c>
      <c r="W32" s="88" t="str">
        <f>IF(คุณลักษณะ!W32="","",คุณลักษณะ!W32)</f>
        <v/>
      </c>
      <c r="X32" s="88" t="str">
        <f>IF(คุณลักษณะ!X32="","",คุณลักษณะ!X32)</f>
        <v/>
      </c>
      <c r="Y32" s="424" t="str">
        <f>IF(G32="","",คุณลักษณะ!Y32)</f>
        <v/>
      </c>
      <c r="Z32" s="424" t="str">
        <f>IF(Y32="","",คุณลักษณะ!Z32)</f>
        <v/>
      </c>
      <c r="AA32" s="10"/>
      <c r="AB32" s="451"/>
    </row>
    <row r="33" spans="2:28" ht="18" customHeight="1">
      <c r="B33" s="451"/>
      <c r="C33" s="10"/>
      <c r="D33" s="195" t="str">
        <f>IF(ข้อมูลนร.2!D30="","",ข้อมูลนร.2!D30)</f>
        <v/>
      </c>
      <c r="E33" s="781" t="str">
        <f>IF(ข้อมูลนร.2!G30="","",ข้อมูลนร.2!G30)</f>
        <v/>
      </c>
      <c r="F33" s="782"/>
      <c r="G33" s="88" t="str">
        <f>IF(คุณลักษณะ!G33="","",คุณลักษณะ!G33)</f>
        <v/>
      </c>
      <c r="H33" s="88" t="str">
        <f>IF(คุณลักษณะ!H33="","",คุณลักษณะ!H33)</f>
        <v/>
      </c>
      <c r="I33" s="88" t="str">
        <f>IF(คุณลักษณะ!I33="","",คุณลักษณะ!I33)</f>
        <v/>
      </c>
      <c r="J33" s="88" t="str">
        <f>IF(คุณลักษณะ!J33="","",คุณลักษณะ!J33)</f>
        <v/>
      </c>
      <c r="K33" s="88" t="str">
        <f>IF(คุณลักษณะ!K33="","",คุณลักษณะ!K33)</f>
        <v/>
      </c>
      <c r="L33" s="88" t="str">
        <f>IF(คุณลักษณะ!L33="","",คุณลักษณะ!L33)</f>
        <v/>
      </c>
      <c r="M33" s="88" t="str">
        <f>IF(คุณลักษณะ!M33="","",คุณลักษณะ!M33)</f>
        <v/>
      </c>
      <c r="N33" s="88" t="str">
        <f>IF(คุณลักษณะ!N33="","",คุณลักษณะ!N33)</f>
        <v/>
      </c>
      <c r="O33" s="88" t="str">
        <f>IF(คุณลักษณะ!O33="","",คุณลักษณะ!O33)</f>
        <v/>
      </c>
      <c r="P33" s="88" t="str">
        <f>IF(คุณลักษณะ!P33="","",คุณลักษณะ!P33)</f>
        <v/>
      </c>
      <c r="Q33" s="88" t="str">
        <f>IF(คุณลักษณะ!Q33="","",คุณลักษณะ!Q33)</f>
        <v/>
      </c>
      <c r="R33" s="88" t="str">
        <f>IF(คุณลักษณะ!R33="","",คุณลักษณะ!R33)</f>
        <v/>
      </c>
      <c r="S33" s="88" t="str">
        <f>IF(คุณลักษณะ!S33="","",คุณลักษณะ!S33)</f>
        <v/>
      </c>
      <c r="T33" s="88" t="str">
        <f>IF(คุณลักษณะ!T33="","",คุณลักษณะ!T33)</f>
        <v/>
      </c>
      <c r="U33" s="88" t="str">
        <f>IF(คุณลักษณะ!U33="","",คุณลักษณะ!U33)</f>
        <v/>
      </c>
      <c r="V33" s="88" t="str">
        <f>IF(คุณลักษณะ!V33="","",คุณลักษณะ!V33)</f>
        <v/>
      </c>
      <c r="W33" s="88" t="str">
        <f>IF(คุณลักษณะ!W33="","",คุณลักษณะ!W33)</f>
        <v/>
      </c>
      <c r="X33" s="88" t="str">
        <f>IF(คุณลักษณะ!X33="","",คุณลักษณะ!X33)</f>
        <v/>
      </c>
      <c r="Y33" s="424" t="str">
        <f>IF(G33="","",คุณลักษณะ!Y33)</f>
        <v/>
      </c>
      <c r="Z33" s="424" t="str">
        <f>IF(Y33="","",คุณลักษณะ!Z33)</f>
        <v/>
      </c>
      <c r="AA33" s="10"/>
      <c r="AB33" s="451"/>
    </row>
    <row r="34" spans="2:28" ht="18" customHeight="1">
      <c r="B34" s="451"/>
      <c r="C34" s="10"/>
      <c r="D34" s="195" t="str">
        <f>IF(ข้อมูลนร.2!D31="","",ข้อมูลนร.2!D31)</f>
        <v/>
      </c>
      <c r="E34" s="781" t="str">
        <f>IF(ข้อมูลนร.2!G31="","",ข้อมูลนร.2!G31)</f>
        <v/>
      </c>
      <c r="F34" s="782"/>
      <c r="G34" s="88" t="str">
        <f>IF(คุณลักษณะ!G34="","",คุณลักษณะ!G34)</f>
        <v/>
      </c>
      <c r="H34" s="88" t="str">
        <f>IF(คุณลักษณะ!H34="","",คุณลักษณะ!H34)</f>
        <v/>
      </c>
      <c r="I34" s="88" t="str">
        <f>IF(คุณลักษณะ!I34="","",คุณลักษณะ!I34)</f>
        <v/>
      </c>
      <c r="J34" s="88" t="str">
        <f>IF(คุณลักษณะ!J34="","",คุณลักษณะ!J34)</f>
        <v/>
      </c>
      <c r="K34" s="88" t="str">
        <f>IF(คุณลักษณะ!K34="","",คุณลักษณะ!K34)</f>
        <v/>
      </c>
      <c r="L34" s="88" t="str">
        <f>IF(คุณลักษณะ!L34="","",คุณลักษณะ!L34)</f>
        <v/>
      </c>
      <c r="M34" s="88" t="str">
        <f>IF(คุณลักษณะ!M34="","",คุณลักษณะ!M34)</f>
        <v/>
      </c>
      <c r="N34" s="88" t="str">
        <f>IF(คุณลักษณะ!N34="","",คุณลักษณะ!N34)</f>
        <v/>
      </c>
      <c r="O34" s="88" t="str">
        <f>IF(คุณลักษณะ!O34="","",คุณลักษณะ!O34)</f>
        <v/>
      </c>
      <c r="P34" s="88" t="str">
        <f>IF(คุณลักษณะ!P34="","",คุณลักษณะ!P34)</f>
        <v/>
      </c>
      <c r="Q34" s="88" t="str">
        <f>IF(คุณลักษณะ!Q34="","",คุณลักษณะ!Q34)</f>
        <v/>
      </c>
      <c r="R34" s="88" t="str">
        <f>IF(คุณลักษณะ!R34="","",คุณลักษณะ!R34)</f>
        <v/>
      </c>
      <c r="S34" s="88" t="str">
        <f>IF(คุณลักษณะ!S34="","",คุณลักษณะ!S34)</f>
        <v/>
      </c>
      <c r="T34" s="88" t="str">
        <f>IF(คุณลักษณะ!T34="","",คุณลักษณะ!T34)</f>
        <v/>
      </c>
      <c r="U34" s="88" t="str">
        <f>IF(คุณลักษณะ!U34="","",คุณลักษณะ!U34)</f>
        <v/>
      </c>
      <c r="V34" s="88" t="str">
        <f>IF(คุณลักษณะ!V34="","",คุณลักษณะ!V34)</f>
        <v/>
      </c>
      <c r="W34" s="88" t="str">
        <f>IF(คุณลักษณะ!W34="","",คุณลักษณะ!W34)</f>
        <v/>
      </c>
      <c r="X34" s="88" t="str">
        <f>IF(คุณลักษณะ!X34="","",คุณลักษณะ!X34)</f>
        <v/>
      </c>
      <c r="Y34" s="424" t="str">
        <f>IF(G34="","",คุณลักษณะ!Y34)</f>
        <v/>
      </c>
      <c r="Z34" s="424" t="str">
        <f>IF(Y34="","",คุณลักษณะ!Z34)</f>
        <v/>
      </c>
      <c r="AA34" s="10"/>
      <c r="AB34" s="451"/>
    </row>
    <row r="35" spans="2:28" ht="18" customHeight="1">
      <c r="B35" s="451"/>
      <c r="C35" s="10"/>
      <c r="D35" s="195" t="str">
        <f>IF(ข้อมูลนร.2!D32="","",ข้อมูลนร.2!D32)</f>
        <v/>
      </c>
      <c r="E35" s="781" t="str">
        <f>IF(ข้อมูลนร.2!G32="","",ข้อมูลนร.2!G32)</f>
        <v/>
      </c>
      <c r="F35" s="782"/>
      <c r="G35" s="88" t="str">
        <f>IF(คุณลักษณะ!G35="","",คุณลักษณะ!G35)</f>
        <v/>
      </c>
      <c r="H35" s="88" t="str">
        <f>IF(คุณลักษณะ!H35="","",คุณลักษณะ!H35)</f>
        <v/>
      </c>
      <c r="I35" s="88" t="str">
        <f>IF(คุณลักษณะ!I35="","",คุณลักษณะ!I35)</f>
        <v/>
      </c>
      <c r="J35" s="88" t="str">
        <f>IF(คุณลักษณะ!J35="","",คุณลักษณะ!J35)</f>
        <v/>
      </c>
      <c r="K35" s="88" t="str">
        <f>IF(คุณลักษณะ!K35="","",คุณลักษณะ!K35)</f>
        <v/>
      </c>
      <c r="L35" s="88" t="str">
        <f>IF(คุณลักษณะ!L35="","",คุณลักษณะ!L35)</f>
        <v/>
      </c>
      <c r="M35" s="88" t="str">
        <f>IF(คุณลักษณะ!M35="","",คุณลักษณะ!M35)</f>
        <v/>
      </c>
      <c r="N35" s="88" t="str">
        <f>IF(คุณลักษณะ!N35="","",คุณลักษณะ!N35)</f>
        <v/>
      </c>
      <c r="O35" s="88" t="str">
        <f>IF(คุณลักษณะ!O35="","",คุณลักษณะ!O35)</f>
        <v/>
      </c>
      <c r="P35" s="88" t="str">
        <f>IF(คุณลักษณะ!P35="","",คุณลักษณะ!P35)</f>
        <v/>
      </c>
      <c r="Q35" s="88" t="str">
        <f>IF(คุณลักษณะ!Q35="","",คุณลักษณะ!Q35)</f>
        <v/>
      </c>
      <c r="R35" s="88" t="str">
        <f>IF(คุณลักษณะ!R35="","",คุณลักษณะ!R35)</f>
        <v/>
      </c>
      <c r="S35" s="88" t="str">
        <f>IF(คุณลักษณะ!S35="","",คุณลักษณะ!S35)</f>
        <v/>
      </c>
      <c r="T35" s="88" t="str">
        <f>IF(คุณลักษณะ!T35="","",คุณลักษณะ!T35)</f>
        <v/>
      </c>
      <c r="U35" s="88" t="str">
        <f>IF(คุณลักษณะ!U35="","",คุณลักษณะ!U35)</f>
        <v/>
      </c>
      <c r="V35" s="88" t="str">
        <f>IF(คุณลักษณะ!V35="","",คุณลักษณะ!V35)</f>
        <v/>
      </c>
      <c r="W35" s="88" t="str">
        <f>IF(คุณลักษณะ!W35="","",คุณลักษณะ!W35)</f>
        <v/>
      </c>
      <c r="X35" s="88" t="str">
        <f>IF(คุณลักษณะ!X35="","",คุณลักษณะ!X35)</f>
        <v/>
      </c>
      <c r="Y35" s="424" t="str">
        <f>IF(G35="","",คุณลักษณะ!Y35)</f>
        <v/>
      </c>
      <c r="Z35" s="424" t="str">
        <f>IF(Y35="","",คุณลักษณะ!Z35)</f>
        <v/>
      </c>
      <c r="AA35" s="10"/>
      <c r="AB35" s="451"/>
    </row>
    <row r="36" spans="2:28" ht="18" customHeight="1">
      <c r="B36" s="451"/>
      <c r="C36" s="10"/>
      <c r="D36" s="195" t="str">
        <f>IF(ข้อมูลนร.2!D33="","",ข้อมูลนร.2!D33)</f>
        <v/>
      </c>
      <c r="E36" s="781" t="str">
        <f>IF(ข้อมูลนร.2!G33="","",ข้อมูลนร.2!G33)</f>
        <v/>
      </c>
      <c r="F36" s="782"/>
      <c r="G36" s="88" t="str">
        <f>IF(คุณลักษณะ!G36="","",คุณลักษณะ!G36)</f>
        <v/>
      </c>
      <c r="H36" s="88" t="str">
        <f>IF(คุณลักษณะ!H36="","",คุณลักษณะ!H36)</f>
        <v/>
      </c>
      <c r="I36" s="88" t="str">
        <f>IF(คุณลักษณะ!I36="","",คุณลักษณะ!I36)</f>
        <v/>
      </c>
      <c r="J36" s="88" t="str">
        <f>IF(คุณลักษณะ!J36="","",คุณลักษณะ!J36)</f>
        <v/>
      </c>
      <c r="K36" s="88" t="str">
        <f>IF(คุณลักษณะ!K36="","",คุณลักษณะ!K36)</f>
        <v/>
      </c>
      <c r="L36" s="88" t="str">
        <f>IF(คุณลักษณะ!L36="","",คุณลักษณะ!L36)</f>
        <v/>
      </c>
      <c r="M36" s="88" t="str">
        <f>IF(คุณลักษณะ!M36="","",คุณลักษณะ!M36)</f>
        <v/>
      </c>
      <c r="N36" s="88" t="str">
        <f>IF(คุณลักษณะ!N36="","",คุณลักษณะ!N36)</f>
        <v/>
      </c>
      <c r="O36" s="88" t="str">
        <f>IF(คุณลักษณะ!O36="","",คุณลักษณะ!O36)</f>
        <v/>
      </c>
      <c r="P36" s="88" t="str">
        <f>IF(คุณลักษณะ!P36="","",คุณลักษณะ!P36)</f>
        <v/>
      </c>
      <c r="Q36" s="88" t="str">
        <f>IF(คุณลักษณะ!Q36="","",คุณลักษณะ!Q36)</f>
        <v/>
      </c>
      <c r="R36" s="88" t="str">
        <f>IF(คุณลักษณะ!R36="","",คุณลักษณะ!R36)</f>
        <v/>
      </c>
      <c r="S36" s="88" t="str">
        <f>IF(คุณลักษณะ!S36="","",คุณลักษณะ!S36)</f>
        <v/>
      </c>
      <c r="T36" s="88" t="str">
        <f>IF(คุณลักษณะ!T36="","",คุณลักษณะ!T36)</f>
        <v/>
      </c>
      <c r="U36" s="88" t="str">
        <f>IF(คุณลักษณะ!U36="","",คุณลักษณะ!U36)</f>
        <v/>
      </c>
      <c r="V36" s="88" t="str">
        <f>IF(คุณลักษณะ!V36="","",คุณลักษณะ!V36)</f>
        <v/>
      </c>
      <c r="W36" s="88" t="str">
        <f>IF(คุณลักษณะ!W36="","",คุณลักษณะ!W36)</f>
        <v/>
      </c>
      <c r="X36" s="88" t="str">
        <f>IF(คุณลักษณะ!X36="","",คุณลักษณะ!X36)</f>
        <v/>
      </c>
      <c r="Y36" s="424" t="str">
        <f>IF(G36="","",คุณลักษณะ!Y36)</f>
        <v/>
      </c>
      <c r="Z36" s="424" t="str">
        <f>IF(Y36="","",คุณลักษณะ!Z36)</f>
        <v/>
      </c>
      <c r="AA36" s="10"/>
      <c r="AB36" s="451"/>
    </row>
    <row r="37" spans="2:28" ht="18" customHeight="1">
      <c r="B37" s="451"/>
      <c r="C37" s="10"/>
      <c r="D37" s="195" t="str">
        <f>IF(ข้อมูลนร.2!D34="","",ข้อมูลนร.2!D34)</f>
        <v/>
      </c>
      <c r="E37" s="781" t="str">
        <f>IF(ข้อมูลนร.2!G34="","",ข้อมูลนร.2!G34)</f>
        <v/>
      </c>
      <c r="F37" s="782"/>
      <c r="G37" s="88" t="str">
        <f>IF(คุณลักษณะ!G37="","",คุณลักษณะ!G37)</f>
        <v/>
      </c>
      <c r="H37" s="88" t="str">
        <f>IF(คุณลักษณะ!H37="","",คุณลักษณะ!H37)</f>
        <v/>
      </c>
      <c r="I37" s="88" t="str">
        <f>IF(คุณลักษณะ!I37="","",คุณลักษณะ!I37)</f>
        <v/>
      </c>
      <c r="J37" s="88" t="str">
        <f>IF(คุณลักษณะ!J37="","",คุณลักษณะ!J37)</f>
        <v/>
      </c>
      <c r="K37" s="88" t="str">
        <f>IF(คุณลักษณะ!K37="","",คุณลักษณะ!K37)</f>
        <v/>
      </c>
      <c r="L37" s="88" t="str">
        <f>IF(คุณลักษณะ!L37="","",คุณลักษณะ!L37)</f>
        <v/>
      </c>
      <c r="M37" s="88" t="str">
        <f>IF(คุณลักษณะ!M37="","",คุณลักษณะ!M37)</f>
        <v/>
      </c>
      <c r="N37" s="88" t="str">
        <f>IF(คุณลักษณะ!N37="","",คุณลักษณะ!N37)</f>
        <v/>
      </c>
      <c r="O37" s="88" t="str">
        <f>IF(คุณลักษณะ!O37="","",คุณลักษณะ!O37)</f>
        <v/>
      </c>
      <c r="P37" s="88" t="str">
        <f>IF(คุณลักษณะ!P37="","",คุณลักษณะ!P37)</f>
        <v/>
      </c>
      <c r="Q37" s="88" t="str">
        <f>IF(คุณลักษณะ!Q37="","",คุณลักษณะ!Q37)</f>
        <v/>
      </c>
      <c r="R37" s="88" t="str">
        <f>IF(คุณลักษณะ!R37="","",คุณลักษณะ!R37)</f>
        <v/>
      </c>
      <c r="S37" s="88" t="str">
        <f>IF(คุณลักษณะ!S37="","",คุณลักษณะ!S37)</f>
        <v/>
      </c>
      <c r="T37" s="88" t="str">
        <f>IF(คุณลักษณะ!T37="","",คุณลักษณะ!T37)</f>
        <v/>
      </c>
      <c r="U37" s="88" t="str">
        <f>IF(คุณลักษณะ!U37="","",คุณลักษณะ!U37)</f>
        <v/>
      </c>
      <c r="V37" s="88" t="str">
        <f>IF(คุณลักษณะ!V37="","",คุณลักษณะ!V37)</f>
        <v/>
      </c>
      <c r="W37" s="88" t="str">
        <f>IF(คุณลักษณะ!W37="","",คุณลักษณะ!W37)</f>
        <v/>
      </c>
      <c r="X37" s="88" t="str">
        <f>IF(คุณลักษณะ!X37="","",คุณลักษณะ!X37)</f>
        <v/>
      </c>
      <c r="Y37" s="424" t="str">
        <f>IF(G37="","",คุณลักษณะ!Y37)</f>
        <v/>
      </c>
      <c r="Z37" s="424" t="str">
        <f>IF(Y37="","",คุณลักษณะ!Z37)</f>
        <v/>
      </c>
      <c r="AA37" s="10"/>
      <c r="AB37" s="451"/>
    </row>
    <row r="38" spans="2:28" ht="18" customHeight="1">
      <c r="B38" s="451"/>
      <c r="C38" s="10"/>
      <c r="D38" s="195" t="str">
        <f>IF(ข้อมูลนร.2!D35="","",ข้อมูลนร.2!D35)</f>
        <v/>
      </c>
      <c r="E38" s="781" t="str">
        <f>IF(ข้อมูลนร.2!G35="","",ข้อมูลนร.2!G35)</f>
        <v/>
      </c>
      <c r="F38" s="782"/>
      <c r="G38" s="88" t="str">
        <f>IF(คุณลักษณะ!G38="","",คุณลักษณะ!G38)</f>
        <v/>
      </c>
      <c r="H38" s="88" t="str">
        <f>IF(คุณลักษณะ!H38="","",คุณลักษณะ!H38)</f>
        <v/>
      </c>
      <c r="I38" s="88" t="str">
        <f>IF(คุณลักษณะ!I38="","",คุณลักษณะ!I38)</f>
        <v/>
      </c>
      <c r="J38" s="88" t="str">
        <f>IF(คุณลักษณะ!J38="","",คุณลักษณะ!J38)</f>
        <v/>
      </c>
      <c r="K38" s="88" t="str">
        <f>IF(คุณลักษณะ!K38="","",คุณลักษณะ!K38)</f>
        <v/>
      </c>
      <c r="L38" s="88" t="str">
        <f>IF(คุณลักษณะ!L38="","",คุณลักษณะ!L38)</f>
        <v/>
      </c>
      <c r="M38" s="88" t="str">
        <f>IF(คุณลักษณะ!M38="","",คุณลักษณะ!M38)</f>
        <v/>
      </c>
      <c r="N38" s="88" t="str">
        <f>IF(คุณลักษณะ!N38="","",คุณลักษณะ!N38)</f>
        <v/>
      </c>
      <c r="O38" s="88" t="str">
        <f>IF(คุณลักษณะ!O38="","",คุณลักษณะ!O38)</f>
        <v/>
      </c>
      <c r="P38" s="88" t="str">
        <f>IF(คุณลักษณะ!P38="","",คุณลักษณะ!P38)</f>
        <v/>
      </c>
      <c r="Q38" s="88" t="str">
        <f>IF(คุณลักษณะ!Q38="","",คุณลักษณะ!Q38)</f>
        <v/>
      </c>
      <c r="R38" s="88" t="str">
        <f>IF(คุณลักษณะ!R38="","",คุณลักษณะ!R38)</f>
        <v/>
      </c>
      <c r="S38" s="88" t="str">
        <f>IF(คุณลักษณะ!S38="","",คุณลักษณะ!S38)</f>
        <v/>
      </c>
      <c r="T38" s="88" t="str">
        <f>IF(คุณลักษณะ!T38="","",คุณลักษณะ!T38)</f>
        <v/>
      </c>
      <c r="U38" s="88" t="str">
        <f>IF(คุณลักษณะ!U38="","",คุณลักษณะ!U38)</f>
        <v/>
      </c>
      <c r="V38" s="88" t="str">
        <f>IF(คุณลักษณะ!V38="","",คุณลักษณะ!V38)</f>
        <v/>
      </c>
      <c r="W38" s="88" t="str">
        <f>IF(คุณลักษณะ!W38="","",คุณลักษณะ!W38)</f>
        <v/>
      </c>
      <c r="X38" s="88" t="str">
        <f>IF(คุณลักษณะ!X38="","",คุณลักษณะ!X38)</f>
        <v/>
      </c>
      <c r="Y38" s="424" t="str">
        <f>IF(G38="","",คุณลักษณะ!Y38)</f>
        <v/>
      </c>
      <c r="Z38" s="424" t="str">
        <f>IF(Y38="","",คุณลักษณะ!Z38)</f>
        <v/>
      </c>
      <c r="AA38" s="10"/>
      <c r="AB38" s="451"/>
    </row>
    <row r="39" spans="2:28" ht="18" customHeight="1">
      <c r="B39" s="451"/>
      <c r="C39" s="10"/>
      <c r="D39" s="195" t="str">
        <f>IF(ข้อมูลนร.2!D36="","",ข้อมูลนร.2!D36)</f>
        <v/>
      </c>
      <c r="E39" s="781" t="str">
        <f>IF(ข้อมูลนร.2!G36="","",ข้อมูลนร.2!G36)</f>
        <v/>
      </c>
      <c r="F39" s="782"/>
      <c r="G39" s="88" t="str">
        <f>IF(คุณลักษณะ!G39="","",คุณลักษณะ!G39)</f>
        <v/>
      </c>
      <c r="H39" s="88" t="str">
        <f>IF(คุณลักษณะ!H39="","",คุณลักษณะ!H39)</f>
        <v/>
      </c>
      <c r="I39" s="88" t="str">
        <f>IF(คุณลักษณะ!I39="","",คุณลักษณะ!I39)</f>
        <v/>
      </c>
      <c r="J39" s="88" t="str">
        <f>IF(คุณลักษณะ!J39="","",คุณลักษณะ!J39)</f>
        <v/>
      </c>
      <c r="K39" s="88" t="str">
        <f>IF(คุณลักษณะ!K39="","",คุณลักษณะ!K39)</f>
        <v/>
      </c>
      <c r="L39" s="88" t="str">
        <f>IF(คุณลักษณะ!L39="","",คุณลักษณะ!L39)</f>
        <v/>
      </c>
      <c r="M39" s="88" t="str">
        <f>IF(คุณลักษณะ!M39="","",คุณลักษณะ!M39)</f>
        <v/>
      </c>
      <c r="N39" s="88" t="str">
        <f>IF(คุณลักษณะ!N39="","",คุณลักษณะ!N39)</f>
        <v/>
      </c>
      <c r="O39" s="88" t="str">
        <f>IF(คุณลักษณะ!O39="","",คุณลักษณะ!O39)</f>
        <v/>
      </c>
      <c r="P39" s="88" t="str">
        <f>IF(คุณลักษณะ!P39="","",คุณลักษณะ!P39)</f>
        <v/>
      </c>
      <c r="Q39" s="88" t="str">
        <f>IF(คุณลักษณะ!Q39="","",คุณลักษณะ!Q39)</f>
        <v/>
      </c>
      <c r="R39" s="88" t="str">
        <f>IF(คุณลักษณะ!R39="","",คุณลักษณะ!R39)</f>
        <v/>
      </c>
      <c r="S39" s="88" t="str">
        <f>IF(คุณลักษณะ!S39="","",คุณลักษณะ!S39)</f>
        <v/>
      </c>
      <c r="T39" s="88" t="str">
        <f>IF(คุณลักษณะ!T39="","",คุณลักษณะ!T39)</f>
        <v/>
      </c>
      <c r="U39" s="88" t="str">
        <f>IF(คุณลักษณะ!U39="","",คุณลักษณะ!U39)</f>
        <v/>
      </c>
      <c r="V39" s="88" t="str">
        <f>IF(คุณลักษณะ!V39="","",คุณลักษณะ!V39)</f>
        <v/>
      </c>
      <c r="W39" s="88" t="str">
        <f>IF(คุณลักษณะ!W39="","",คุณลักษณะ!W39)</f>
        <v/>
      </c>
      <c r="X39" s="88" t="str">
        <f>IF(คุณลักษณะ!X39="","",คุณลักษณะ!X39)</f>
        <v/>
      </c>
      <c r="Y39" s="424" t="str">
        <f>IF(G39="","",คุณลักษณะ!Y39)</f>
        <v/>
      </c>
      <c r="Z39" s="424" t="str">
        <f>IF(Y39="","",คุณลักษณะ!Z39)</f>
        <v/>
      </c>
      <c r="AA39" s="10"/>
      <c r="AB39" s="451"/>
    </row>
    <row r="40" spans="2:28" ht="18" customHeight="1">
      <c r="B40" s="451"/>
      <c r="C40" s="10"/>
      <c r="D40" s="195" t="str">
        <f>IF(ข้อมูลนร.2!D37="","",ข้อมูลนร.2!D37)</f>
        <v/>
      </c>
      <c r="E40" s="781" t="str">
        <f>IF(ข้อมูลนร.2!G37="","",ข้อมูลนร.2!G37)</f>
        <v/>
      </c>
      <c r="F40" s="782"/>
      <c r="G40" s="88" t="str">
        <f>IF(คุณลักษณะ!G40="","",คุณลักษณะ!G40)</f>
        <v/>
      </c>
      <c r="H40" s="88" t="str">
        <f>IF(คุณลักษณะ!H40="","",คุณลักษณะ!H40)</f>
        <v/>
      </c>
      <c r="I40" s="88" t="str">
        <f>IF(คุณลักษณะ!I40="","",คุณลักษณะ!I40)</f>
        <v/>
      </c>
      <c r="J40" s="88" t="str">
        <f>IF(คุณลักษณะ!J40="","",คุณลักษณะ!J40)</f>
        <v/>
      </c>
      <c r="K40" s="88" t="str">
        <f>IF(คุณลักษณะ!K40="","",คุณลักษณะ!K40)</f>
        <v/>
      </c>
      <c r="L40" s="88" t="str">
        <f>IF(คุณลักษณะ!L40="","",คุณลักษณะ!L40)</f>
        <v/>
      </c>
      <c r="M40" s="88" t="str">
        <f>IF(คุณลักษณะ!M40="","",คุณลักษณะ!M40)</f>
        <v/>
      </c>
      <c r="N40" s="88" t="str">
        <f>IF(คุณลักษณะ!N40="","",คุณลักษณะ!N40)</f>
        <v/>
      </c>
      <c r="O40" s="88" t="str">
        <f>IF(คุณลักษณะ!O40="","",คุณลักษณะ!O40)</f>
        <v/>
      </c>
      <c r="P40" s="88" t="str">
        <f>IF(คุณลักษณะ!P40="","",คุณลักษณะ!P40)</f>
        <v/>
      </c>
      <c r="Q40" s="88" t="str">
        <f>IF(คุณลักษณะ!Q40="","",คุณลักษณะ!Q40)</f>
        <v/>
      </c>
      <c r="R40" s="88" t="str">
        <f>IF(คุณลักษณะ!R40="","",คุณลักษณะ!R40)</f>
        <v/>
      </c>
      <c r="S40" s="88" t="str">
        <f>IF(คุณลักษณะ!S40="","",คุณลักษณะ!S40)</f>
        <v/>
      </c>
      <c r="T40" s="88" t="str">
        <f>IF(คุณลักษณะ!T40="","",คุณลักษณะ!T40)</f>
        <v/>
      </c>
      <c r="U40" s="88" t="str">
        <f>IF(คุณลักษณะ!U40="","",คุณลักษณะ!U40)</f>
        <v/>
      </c>
      <c r="V40" s="88" t="str">
        <f>IF(คุณลักษณะ!V40="","",คุณลักษณะ!V40)</f>
        <v/>
      </c>
      <c r="W40" s="88" t="str">
        <f>IF(คุณลักษณะ!W40="","",คุณลักษณะ!W40)</f>
        <v/>
      </c>
      <c r="X40" s="88" t="str">
        <f>IF(คุณลักษณะ!X40="","",คุณลักษณะ!X40)</f>
        <v/>
      </c>
      <c r="Y40" s="424" t="str">
        <f>IF(G40="","",คุณลักษณะ!Y40)</f>
        <v/>
      </c>
      <c r="Z40" s="424" t="str">
        <f>IF(Y40="","",คุณลักษณะ!Z40)</f>
        <v/>
      </c>
      <c r="AA40" s="10"/>
      <c r="AB40" s="451"/>
    </row>
    <row r="41" spans="2:28" ht="18" customHeight="1">
      <c r="B41" s="451"/>
      <c r="C41" s="10"/>
      <c r="D41" s="195" t="str">
        <f>IF(ข้อมูลนร.2!D38="","",ข้อมูลนร.2!D38)</f>
        <v/>
      </c>
      <c r="E41" s="781" t="str">
        <f>IF(ข้อมูลนร.2!G38="","",ข้อมูลนร.2!G38)</f>
        <v/>
      </c>
      <c r="F41" s="782"/>
      <c r="G41" s="88" t="str">
        <f>IF(คุณลักษณะ!G41="","",คุณลักษณะ!G41)</f>
        <v/>
      </c>
      <c r="H41" s="88" t="str">
        <f>IF(คุณลักษณะ!H41="","",คุณลักษณะ!H41)</f>
        <v/>
      </c>
      <c r="I41" s="88" t="str">
        <f>IF(คุณลักษณะ!I41="","",คุณลักษณะ!I41)</f>
        <v/>
      </c>
      <c r="J41" s="88" t="str">
        <f>IF(คุณลักษณะ!J41="","",คุณลักษณะ!J41)</f>
        <v/>
      </c>
      <c r="K41" s="88" t="str">
        <f>IF(คุณลักษณะ!K41="","",คุณลักษณะ!K41)</f>
        <v/>
      </c>
      <c r="L41" s="88" t="str">
        <f>IF(คุณลักษณะ!L41="","",คุณลักษณะ!L41)</f>
        <v/>
      </c>
      <c r="M41" s="88" t="str">
        <f>IF(คุณลักษณะ!M41="","",คุณลักษณะ!M41)</f>
        <v/>
      </c>
      <c r="N41" s="88" t="str">
        <f>IF(คุณลักษณะ!N41="","",คุณลักษณะ!N41)</f>
        <v/>
      </c>
      <c r="O41" s="88" t="str">
        <f>IF(คุณลักษณะ!O41="","",คุณลักษณะ!O41)</f>
        <v/>
      </c>
      <c r="P41" s="88" t="str">
        <f>IF(คุณลักษณะ!P41="","",คุณลักษณะ!P41)</f>
        <v/>
      </c>
      <c r="Q41" s="88" t="str">
        <f>IF(คุณลักษณะ!Q41="","",คุณลักษณะ!Q41)</f>
        <v/>
      </c>
      <c r="R41" s="88" t="str">
        <f>IF(คุณลักษณะ!R41="","",คุณลักษณะ!R41)</f>
        <v/>
      </c>
      <c r="S41" s="88" t="str">
        <f>IF(คุณลักษณะ!S41="","",คุณลักษณะ!S41)</f>
        <v/>
      </c>
      <c r="T41" s="88" t="str">
        <f>IF(คุณลักษณะ!T41="","",คุณลักษณะ!T41)</f>
        <v/>
      </c>
      <c r="U41" s="88" t="str">
        <f>IF(คุณลักษณะ!U41="","",คุณลักษณะ!U41)</f>
        <v/>
      </c>
      <c r="V41" s="88" t="str">
        <f>IF(คุณลักษณะ!V41="","",คุณลักษณะ!V41)</f>
        <v/>
      </c>
      <c r="W41" s="88" t="str">
        <f>IF(คุณลักษณะ!W41="","",คุณลักษณะ!W41)</f>
        <v/>
      </c>
      <c r="X41" s="88" t="str">
        <f>IF(คุณลักษณะ!X41="","",คุณลักษณะ!X41)</f>
        <v/>
      </c>
      <c r="Y41" s="424" t="str">
        <f>IF(G41="","",คุณลักษณะ!Y41)</f>
        <v/>
      </c>
      <c r="Z41" s="424" t="str">
        <f>IF(Y41="","",คุณลักษณะ!Z41)</f>
        <v/>
      </c>
      <c r="AA41" s="10"/>
      <c r="AB41" s="451"/>
    </row>
    <row r="42" spans="2:28" ht="18" customHeight="1">
      <c r="B42" s="451"/>
      <c r="C42" s="10"/>
      <c r="D42" s="195" t="str">
        <f>IF(ข้อมูลนร.2!D39="","",ข้อมูลนร.2!D39)</f>
        <v/>
      </c>
      <c r="E42" s="781" t="str">
        <f>IF(ข้อมูลนร.2!G39="","",ข้อมูลนร.2!G39)</f>
        <v/>
      </c>
      <c r="F42" s="782"/>
      <c r="G42" s="88" t="str">
        <f>IF(คุณลักษณะ!G42="","",คุณลักษณะ!G42)</f>
        <v/>
      </c>
      <c r="H42" s="88" t="str">
        <f>IF(คุณลักษณะ!H42="","",คุณลักษณะ!H42)</f>
        <v/>
      </c>
      <c r="I42" s="88" t="str">
        <f>IF(คุณลักษณะ!I42="","",คุณลักษณะ!I42)</f>
        <v/>
      </c>
      <c r="J42" s="88" t="str">
        <f>IF(คุณลักษณะ!J42="","",คุณลักษณะ!J42)</f>
        <v/>
      </c>
      <c r="K42" s="88" t="str">
        <f>IF(คุณลักษณะ!K42="","",คุณลักษณะ!K42)</f>
        <v/>
      </c>
      <c r="L42" s="88" t="str">
        <f>IF(คุณลักษณะ!L42="","",คุณลักษณะ!L42)</f>
        <v/>
      </c>
      <c r="M42" s="88" t="str">
        <f>IF(คุณลักษณะ!M42="","",คุณลักษณะ!M42)</f>
        <v/>
      </c>
      <c r="N42" s="88" t="str">
        <f>IF(คุณลักษณะ!N42="","",คุณลักษณะ!N42)</f>
        <v/>
      </c>
      <c r="O42" s="88" t="str">
        <f>IF(คุณลักษณะ!O42="","",คุณลักษณะ!O42)</f>
        <v/>
      </c>
      <c r="P42" s="88" t="str">
        <f>IF(คุณลักษณะ!P42="","",คุณลักษณะ!P42)</f>
        <v/>
      </c>
      <c r="Q42" s="88" t="str">
        <f>IF(คุณลักษณะ!Q42="","",คุณลักษณะ!Q42)</f>
        <v/>
      </c>
      <c r="R42" s="88" t="str">
        <f>IF(คุณลักษณะ!R42="","",คุณลักษณะ!R42)</f>
        <v/>
      </c>
      <c r="S42" s="88" t="str">
        <f>IF(คุณลักษณะ!S42="","",คุณลักษณะ!S42)</f>
        <v/>
      </c>
      <c r="T42" s="88" t="str">
        <f>IF(คุณลักษณะ!T42="","",คุณลักษณะ!T42)</f>
        <v/>
      </c>
      <c r="U42" s="88" t="str">
        <f>IF(คุณลักษณะ!U42="","",คุณลักษณะ!U42)</f>
        <v/>
      </c>
      <c r="V42" s="88" t="str">
        <f>IF(คุณลักษณะ!V42="","",คุณลักษณะ!V42)</f>
        <v/>
      </c>
      <c r="W42" s="88" t="str">
        <f>IF(คุณลักษณะ!W42="","",คุณลักษณะ!W42)</f>
        <v/>
      </c>
      <c r="X42" s="88" t="str">
        <f>IF(คุณลักษณะ!X42="","",คุณลักษณะ!X42)</f>
        <v/>
      </c>
      <c r="Y42" s="424" t="str">
        <f>IF(G42="","",คุณลักษณะ!Y42)</f>
        <v/>
      </c>
      <c r="Z42" s="424" t="str">
        <f>IF(Y42="","",คุณลักษณะ!Z42)</f>
        <v/>
      </c>
      <c r="AA42" s="10"/>
      <c r="AB42" s="451"/>
    </row>
    <row r="43" spans="2:28" ht="18" customHeight="1">
      <c r="B43" s="451"/>
      <c r="C43" s="10"/>
      <c r="D43" s="195" t="str">
        <f>IF(ข้อมูลนร.2!D40="","",ข้อมูลนร.2!D40)</f>
        <v/>
      </c>
      <c r="E43" s="781" t="str">
        <f>IF(ข้อมูลนร.2!G40="","",ข้อมูลนร.2!G40)</f>
        <v/>
      </c>
      <c r="F43" s="782"/>
      <c r="G43" s="88" t="str">
        <f>IF(คุณลักษณะ!G43="","",คุณลักษณะ!G43)</f>
        <v/>
      </c>
      <c r="H43" s="88" t="str">
        <f>IF(คุณลักษณะ!H43="","",คุณลักษณะ!H43)</f>
        <v/>
      </c>
      <c r="I43" s="88" t="str">
        <f>IF(คุณลักษณะ!I43="","",คุณลักษณะ!I43)</f>
        <v/>
      </c>
      <c r="J43" s="88" t="str">
        <f>IF(คุณลักษณะ!J43="","",คุณลักษณะ!J43)</f>
        <v/>
      </c>
      <c r="K43" s="88" t="str">
        <f>IF(คุณลักษณะ!K43="","",คุณลักษณะ!K43)</f>
        <v/>
      </c>
      <c r="L43" s="88" t="str">
        <f>IF(คุณลักษณะ!L43="","",คุณลักษณะ!L43)</f>
        <v/>
      </c>
      <c r="M43" s="88" t="str">
        <f>IF(คุณลักษณะ!M43="","",คุณลักษณะ!M43)</f>
        <v/>
      </c>
      <c r="N43" s="88" t="str">
        <f>IF(คุณลักษณะ!N43="","",คุณลักษณะ!N43)</f>
        <v/>
      </c>
      <c r="O43" s="88" t="str">
        <f>IF(คุณลักษณะ!O43="","",คุณลักษณะ!O43)</f>
        <v/>
      </c>
      <c r="P43" s="88" t="str">
        <f>IF(คุณลักษณะ!P43="","",คุณลักษณะ!P43)</f>
        <v/>
      </c>
      <c r="Q43" s="88" t="str">
        <f>IF(คุณลักษณะ!Q43="","",คุณลักษณะ!Q43)</f>
        <v/>
      </c>
      <c r="R43" s="88" t="str">
        <f>IF(คุณลักษณะ!R43="","",คุณลักษณะ!R43)</f>
        <v/>
      </c>
      <c r="S43" s="88" t="str">
        <f>IF(คุณลักษณะ!S43="","",คุณลักษณะ!S43)</f>
        <v/>
      </c>
      <c r="T43" s="88" t="str">
        <f>IF(คุณลักษณะ!T43="","",คุณลักษณะ!T43)</f>
        <v/>
      </c>
      <c r="U43" s="88" t="str">
        <f>IF(คุณลักษณะ!U43="","",คุณลักษณะ!U43)</f>
        <v/>
      </c>
      <c r="V43" s="88" t="str">
        <f>IF(คุณลักษณะ!V43="","",คุณลักษณะ!V43)</f>
        <v/>
      </c>
      <c r="W43" s="88" t="str">
        <f>IF(คุณลักษณะ!W43="","",คุณลักษณะ!W43)</f>
        <v/>
      </c>
      <c r="X43" s="88" t="str">
        <f>IF(คุณลักษณะ!X43="","",คุณลักษณะ!X43)</f>
        <v/>
      </c>
      <c r="Y43" s="424" t="str">
        <f>IF(G43="","",คุณลักษณะ!Y43)</f>
        <v/>
      </c>
      <c r="Z43" s="424" t="str">
        <f>IF(Y43="","",คุณลักษณะ!Z43)</f>
        <v/>
      </c>
      <c r="AA43" s="10"/>
      <c r="AB43" s="451"/>
    </row>
    <row r="44" spans="2:28" ht="18" customHeight="1">
      <c r="B44" s="451"/>
      <c r="C44" s="10"/>
      <c r="D44" s="195" t="str">
        <f>IF(ข้อมูลนร.2!D41="","",ข้อมูลนร.2!D41)</f>
        <v/>
      </c>
      <c r="E44" s="781" t="str">
        <f>IF(ข้อมูลนร.2!G41="","",ข้อมูลนร.2!G41)</f>
        <v/>
      </c>
      <c r="F44" s="782"/>
      <c r="G44" s="88" t="str">
        <f>IF(คุณลักษณะ!G44="","",คุณลักษณะ!G44)</f>
        <v/>
      </c>
      <c r="H44" s="88" t="str">
        <f>IF(คุณลักษณะ!H44="","",คุณลักษณะ!H44)</f>
        <v/>
      </c>
      <c r="I44" s="88" t="str">
        <f>IF(คุณลักษณะ!I44="","",คุณลักษณะ!I44)</f>
        <v/>
      </c>
      <c r="J44" s="88" t="str">
        <f>IF(คุณลักษณะ!J44="","",คุณลักษณะ!J44)</f>
        <v/>
      </c>
      <c r="K44" s="88" t="str">
        <f>IF(คุณลักษณะ!K44="","",คุณลักษณะ!K44)</f>
        <v/>
      </c>
      <c r="L44" s="88" t="str">
        <f>IF(คุณลักษณะ!L44="","",คุณลักษณะ!L44)</f>
        <v/>
      </c>
      <c r="M44" s="88" t="str">
        <f>IF(คุณลักษณะ!M44="","",คุณลักษณะ!M44)</f>
        <v/>
      </c>
      <c r="N44" s="88" t="str">
        <f>IF(คุณลักษณะ!N44="","",คุณลักษณะ!N44)</f>
        <v/>
      </c>
      <c r="O44" s="88" t="str">
        <f>IF(คุณลักษณะ!O44="","",คุณลักษณะ!O44)</f>
        <v/>
      </c>
      <c r="P44" s="88" t="str">
        <f>IF(คุณลักษณะ!P44="","",คุณลักษณะ!P44)</f>
        <v/>
      </c>
      <c r="Q44" s="88" t="str">
        <f>IF(คุณลักษณะ!Q44="","",คุณลักษณะ!Q44)</f>
        <v/>
      </c>
      <c r="R44" s="88" t="str">
        <f>IF(คุณลักษณะ!R44="","",คุณลักษณะ!R44)</f>
        <v/>
      </c>
      <c r="S44" s="88" t="str">
        <f>IF(คุณลักษณะ!S44="","",คุณลักษณะ!S44)</f>
        <v/>
      </c>
      <c r="T44" s="88" t="str">
        <f>IF(คุณลักษณะ!T44="","",คุณลักษณะ!T44)</f>
        <v/>
      </c>
      <c r="U44" s="88" t="str">
        <f>IF(คุณลักษณะ!U44="","",คุณลักษณะ!U44)</f>
        <v/>
      </c>
      <c r="V44" s="88" t="str">
        <f>IF(คุณลักษณะ!V44="","",คุณลักษณะ!V44)</f>
        <v/>
      </c>
      <c r="W44" s="88" t="str">
        <f>IF(คุณลักษณะ!W44="","",คุณลักษณะ!W44)</f>
        <v/>
      </c>
      <c r="X44" s="88" t="str">
        <f>IF(คุณลักษณะ!X44="","",คุณลักษณะ!X44)</f>
        <v/>
      </c>
      <c r="Y44" s="424" t="str">
        <f>IF(G44="","",คุณลักษณะ!Y44)</f>
        <v/>
      </c>
      <c r="Z44" s="424" t="str">
        <f>IF(Y44="","",คุณลักษณะ!Z44)</f>
        <v/>
      </c>
      <c r="AA44" s="10"/>
      <c r="AB44" s="451"/>
    </row>
    <row r="45" spans="2:28" ht="18.75" customHeight="1">
      <c r="B45" s="451"/>
      <c r="C45" s="10"/>
      <c r="D45" s="10"/>
      <c r="E45" s="10"/>
      <c r="F45" s="1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430"/>
      <c r="Z45" s="430"/>
      <c r="AA45" s="10"/>
      <c r="AB45" s="451"/>
    </row>
    <row r="46" spans="2:28">
      <c r="B46" s="451"/>
      <c r="C46" s="10"/>
      <c r="D46" s="10"/>
      <c r="E46" s="10"/>
      <c r="F46" s="1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430"/>
      <c r="Z46" s="430"/>
      <c r="AA46" s="10"/>
      <c r="AB46" s="451"/>
    </row>
    <row r="47" spans="2:28">
      <c r="B47" s="451"/>
      <c r="C47" s="451"/>
      <c r="D47" s="451"/>
      <c r="E47" s="451"/>
      <c r="F47" s="451"/>
      <c r="G47" s="452"/>
      <c r="H47" s="452"/>
      <c r="I47" s="452"/>
      <c r="J47" s="452"/>
      <c r="K47" s="452"/>
      <c r="L47" s="452"/>
      <c r="M47" s="452"/>
      <c r="N47" s="452"/>
      <c r="O47" s="452"/>
      <c r="P47" s="452"/>
      <c r="Q47" s="452"/>
      <c r="R47" s="452"/>
      <c r="S47" s="452"/>
      <c r="T47" s="452"/>
      <c r="U47" s="452"/>
      <c r="V47" s="452"/>
      <c r="W47" s="452"/>
      <c r="X47" s="452"/>
      <c r="Y47" s="453"/>
      <c r="Z47" s="453"/>
      <c r="AA47" s="451"/>
      <c r="AB47" s="451"/>
    </row>
  </sheetData>
  <sheetProtection algorithmName="SHA-512" hashValue="gedXIZCsxLgyVibsh0crhv5Gs2BJLDKoeV91N6AViJf9VlvfAUquStkJ8eV91iI5lVxAS/W6fXd35iFPaRhFLg==" saltValue="2nbhWzuUKiTWxrOR5HloSw==" spinCount="100000" sheet="1" objects="1" scenarios="1"/>
  <mergeCells count="49">
    <mergeCell ref="E44:F44"/>
    <mergeCell ref="E37:F37"/>
    <mergeCell ref="E38:F38"/>
    <mergeCell ref="E39:F39"/>
    <mergeCell ref="E40:F40"/>
    <mergeCell ref="E43:F43"/>
    <mergeCell ref="E41:F41"/>
    <mergeCell ref="E42:F42"/>
    <mergeCell ref="E31:F31"/>
    <mergeCell ref="E32:F32"/>
    <mergeCell ref="E33:F33"/>
    <mergeCell ref="E34:F34"/>
    <mergeCell ref="E36:F36"/>
    <mergeCell ref="E35:F35"/>
    <mergeCell ref="E26:F26"/>
    <mergeCell ref="E27:F27"/>
    <mergeCell ref="E28:F28"/>
    <mergeCell ref="E29:F29"/>
    <mergeCell ref="E30:F30"/>
    <mergeCell ref="D3:Z3"/>
    <mergeCell ref="D4:Z4"/>
    <mergeCell ref="D6:D9"/>
    <mergeCell ref="E6:F9"/>
    <mergeCell ref="G6:X6"/>
    <mergeCell ref="Y6:Y9"/>
    <mergeCell ref="Z6:Z9"/>
    <mergeCell ref="G7:J7"/>
    <mergeCell ref="K7:L7"/>
    <mergeCell ref="N7:O7"/>
    <mergeCell ref="P7:Q7"/>
    <mergeCell ref="R7:S7"/>
    <mergeCell ref="T7:V7"/>
    <mergeCell ref="W7:X7"/>
    <mergeCell ref="E10:F10"/>
    <mergeCell ref="E24:F24"/>
    <mergeCell ref="E25:F25"/>
    <mergeCell ref="E11:F11"/>
    <mergeCell ref="E23:F23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</mergeCells>
  <pageMargins left="0.27559055118110237" right="0.11811023622047245" top="0.39370078740157483" bottom="0.15748031496062992" header="0.19685039370078741" footer="0.19685039370078741"/>
  <pageSetup paperSize="9" orientation="portrait" blackAndWhite="1" horizontalDpi="4294967293" verticalDpi="0" r:id="rId1"/>
  <ignoredErrors>
    <ignoredError sqref="G10:X40" unlockedFormula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T43"/>
  <sheetViews>
    <sheetView showGridLines="0" showRowColHeaders="0" workbookViewId="0">
      <selection activeCell="I14" sqref="I14"/>
    </sheetView>
  </sheetViews>
  <sheetFormatPr defaultRowHeight="21"/>
  <cols>
    <col min="1" max="1" width="26.875" style="18" customWidth="1"/>
    <col min="2" max="3" width="4.625" style="18" customWidth="1"/>
    <col min="4" max="4" width="5" style="18" customWidth="1"/>
    <col min="5" max="5" width="23.25" style="18" customWidth="1"/>
    <col min="6" max="10" width="9.625" style="18" customWidth="1"/>
    <col min="11" max="11" width="14.25" style="18" customWidth="1"/>
    <col min="12" max="13" width="4.625" style="18" customWidth="1"/>
    <col min="14" max="16384" width="9" style="18"/>
  </cols>
  <sheetData>
    <row r="1" spans="2:20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2:20" ht="20.100000000000001" customHeight="1">
      <c r="B2" s="14"/>
      <c r="C2" s="17"/>
      <c r="D2" s="17"/>
      <c r="E2" s="17"/>
      <c r="F2" s="17"/>
      <c r="G2" s="17"/>
      <c r="H2" s="17"/>
      <c r="I2" s="17"/>
      <c r="J2" s="17"/>
      <c r="K2" s="17"/>
      <c r="L2" s="17"/>
      <c r="M2" s="14"/>
    </row>
    <row r="3" spans="2:20" ht="24" customHeight="1">
      <c r="B3" s="14"/>
      <c r="C3" s="17"/>
      <c r="D3" s="750" t="s">
        <v>312</v>
      </c>
      <c r="E3" s="750"/>
      <c r="F3" s="750"/>
      <c r="G3" s="750"/>
      <c r="H3" s="750"/>
      <c r="I3" s="750"/>
      <c r="J3" s="750"/>
      <c r="K3" s="750"/>
      <c r="L3" s="426"/>
      <c r="M3" s="481"/>
      <c r="N3" s="80"/>
      <c r="O3" s="80"/>
      <c r="P3" s="80"/>
      <c r="Q3" s="80"/>
      <c r="R3" s="80"/>
      <c r="S3" s="80"/>
      <c r="T3" s="80"/>
    </row>
    <row r="4" spans="2:20" ht="24" customHeight="1">
      <c r="B4" s="14"/>
      <c r="C4" s="17"/>
      <c r="D4" s="750" t="str">
        <f>"ชั้น"&amp;ข้อมูลพื้นฐาน!T6 &amp;"      "&amp;  " ปีการศึกษา  "    &amp;ข้อมูลพื้นฐาน!T5</f>
        <v>ชั้นประถมศึกษาปีที่  2       ปีการศึกษา  2566</v>
      </c>
      <c r="E4" s="750"/>
      <c r="F4" s="750"/>
      <c r="G4" s="750"/>
      <c r="H4" s="750"/>
      <c r="I4" s="750"/>
      <c r="J4" s="750"/>
      <c r="K4" s="750"/>
      <c r="L4" s="426"/>
      <c r="M4" s="481"/>
      <c r="N4" s="80"/>
      <c r="O4" s="80"/>
      <c r="P4" s="80"/>
      <c r="Q4" s="80"/>
      <c r="R4" s="80"/>
      <c r="S4" s="80"/>
      <c r="T4" s="80"/>
    </row>
    <row r="5" spans="2:20" ht="12.75" customHeight="1">
      <c r="B5" s="14"/>
      <c r="C5" s="17"/>
      <c r="D5" s="426"/>
      <c r="E5" s="426"/>
      <c r="F5" s="426"/>
      <c r="G5" s="426"/>
      <c r="H5" s="426"/>
      <c r="I5" s="426"/>
      <c r="J5" s="426"/>
      <c r="K5" s="426"/>
      <c r="L5" s="426"/>
      <c r="M5" s="481"/>
      <c r="N5" s="80"/>
      <c r="O5" s="80"/>
      <c r="P5" s="80"/>
      <c r="Q5" s="80"/>
      <c r="R5" s="80"/>
      <c r="S5" s="80"/>
      <c r="T5" s="80"/>
    </row>
    <row r="6" spans="2:20" s="19" customFormat="1" ht="42.75" customHeight="1">
      <c r="B6" s="441"/>
      <c r="C6" s="125"/>
      <c r="D6" s="423" t="s">
        <v>32</v>
      </c>
      <c r="E6" s="423" t="s">
        <v>34</v>
      </c>
      <c r="F6" s="423" t="str">
        <f>IF(พัฒนาผู้เรียน!F6="","",พัฒนาผู้เรียน!F6)</f>
        <v>แนะแนว</v>
      </c>
      <c r="G6" s="423" t="str">
        <f>IF(พัฒนาผู้เรียน!G6="","",พัฒนาผู้เรียน!G6)</f>
        <v>ลูกเสือ / เนตรนารี</v>
      </c>
      <c r="H6" s="423" t="str">
        <f>IF(พัฒนาผู้เรียน!H6="","",พัฒนาผู้เรียน!H6)</f>
        <v>ชุมนุม</v>
      </c>
      <c r="I6" s="423" t="str">
        <f>IF(พัฒนาผู้เรียน!I6="","",พัฒนาผู้เรียน!I6)</f>
        <v>กิจกรรมพัฒนาผู้เรียน</v>
      </c>
      <c r="J6" s="423" t="str">
        <f>IF(พัฒนาผู้เรียน!J6="","",พัฒนาผู้เรียน!J6)</f>
        <v>ผลการประเมิน</v>
      </c>
      <c r="K6" s="423" t="str">
        <f>IF(พัฒนาผู้เรียน!K6="","",พัฒนาผู้เรียน!K6)</f>
        <v>ชื่อชุมนุม</v>
      </c>
      <c r="L6" s="128"/>
      <c r="M6" s="441"/>
    </row>
    <row r="7" spans="2:20" s="19" customFormat="1" ht="18.75">
      <c r="B7" s="441"/>
      <c r="C7" s="125"/>
      <c r="D7" s="15" t="str">
        <f>IF(ข้อมูลนร.2!D7="","",ข้อมูลนร.2!D7)</f>
        <v>1</v>
      </c>
      <c r="E7" s="49" t="str">
        <f>IF(ข้อมูลนร.2!G7="","",ข้อมูลนร.2!G7)</f>
        <v>เด็กชายภูผา  ดอทคอม</v>
      </c>
      <c r="F7" s="482" t="str">
        <f>IF(พัฒนาผู้เรียน!F7="","",พัฒนาผู้เรียน!F7)</f>
        <v>ผ่าน</v>
      </c>
      <c r="G7" s="482" t="str">
        <f>IF(พัฒนาผู้เรียน!G7="","",พัฒนาผู้เรียน!G7)</f>
        <v>ผ่าน</v>
      </c>
      <c r="H7" s="482" t="str">
        <f>IF(พัฒนาผู้เรียน!H7="","",พัฒนาผู้เรียน!H7)</f>
        <v>ผ่าน</v>
      </c>
      <c r="I7" s="482" t="str">
        <f>IF(พัฒนาผู้เรียน!I7="","",พัฒนาผู้เรียน!I7)</f>
        <v>ผ่าน</v>
      </c>
      <c r="J7" s="482" t="str">
        <f>IF(พัฒนาผู้เรียน!J7="","",พัฒนาผู้เรียน!J7)</f>
        <v>ผ่าน</v>
      </c>
      <c r="K7" s="482" t="str">
        <f>IF(พัฒนาผู้เรียน!K7="","",พัฒนาผู้เรียน!K7)</f>
        <v/>
      </c>
      <c r="L7" s="233"/>
      <c r="M7" s="441"/>
    </row>
    <row r="8" spans="2:20" s="19" customFormat="1" ht="18.75">
      <c r="B8" s="441"/>
      <c r="C8" s="125"/>
      <c r="D8" s="15" t="str">
        <f>IF(ข้อมูลนร.2!D8="","",ข้อมูลนร.2!D8)</f>
        <v>2</v>
      </c>
      <c r="E8" s="49" t="str">
        <f>IF(ข้อมูลนร.2!G8="","",ข้อมูลนร.2!G8)</f>
        <v>เด็กชายดำ  ดอทคอม</v>
      </c>
      <c r="F8" s="482" t="str">
        <f>IF(พัฒนาผู้เรียน!F8="","",พัฒนาผู้เรียน!F8)</f>
        <v>ผ่าน</v>
      </c>
      <c r="G8" s="482" t="str">
        <f>IF(พัฒนาผู้เรียน!G8="","",พัฒนาผู้เรียน!G8)</f>
        <v>ผ่าน</v>
      </c>
      <c r="H8" s="482" t="str">
        <f>IF(พัฒนาผู้เรียน!H8="","",พัฒนาผู้เรียน!H8)</f>
        <v>ผ่าน</v>
      </c>
      <c r="I8" s="482" t="str">
        <f>IF(พัฒนาผู้เรียน!I8="","",พัฒนาผู้เรียน!I8)</f>
        <v>ผ่าน</v>
      </c>
      <c r="J8" s="482" t="str">
        <f>IF(พัฒนาผู้เรียน!J8="","",พัฒนาผู้เรียน!J8)</f>
        <v>ผ่าน</v>
      </c>
      <c r="K8" s="482" t="str">
        <f>IF(พัฒนาผู้เรียน!K8="","",พัฒนาผู้เรียน!K8)</f>
        <v/>
      </c>
      <c r="L8" s="233"/>
      <c r="M8" s="441"/>
    </row>
    <row r="9" spans="2:20" s="19" customFormat="1" ht="18.75">
      <c r="B9" s="441"/>
      <c r="C9" s="125"/>
      <c r="D9" s="15" t="str">
        <f>IF(ข้อมูลนร.2!D9="","",ข้อมูลนร.2!D9)</f>
        <v>3</v>
      </c>
      <c r="E9" s="49" t="str">
        <f>IF(ข้อมูลนร.2!G9="","",ข้อมูลนร.2!G9)</f>
        <v>เด็กหญิงแดง  ดอทคอม</v>
      </c>
      <c r="F9" s="482" t="str">
        <f>IF(พัฒนาผู้เรียน!F9="","",พัฒนาผู้เรียน!F9)</f>
        <v>ผ่าน</v>
      </c>
      <c r="G9" s="482" t="str">
        <f>IF(พัฒนาผู้เรียน!G9="","",พัฒนาผู้เรียน!G9)</f>
        <v>ผ่าน</v>
      </c>
      <c r="H9" s="482" t="str">
        <f>IF(พัฒนาผู้เรียน!H9="","",พัฒนาผู้เรียน!H9)</f>
        <v>ผ่าน</v>
      </c>
      <c r="I9" s="482" t="str">
        <f>IF(พัฒนาผู้เรียน!I9="","",พัฒนาผู้เรียน!I9)</f>
        <v>ผ่าน</v>
      </c>
      <c r="J9" s="482" t="str">
        <f>IF(พัฒนาผู้เรียน!J9="","",พัฒนาผู้เรียน!J9)</f>
        <v>ผ่าน</v>
      </c>
      <c r="K9" s="482" t="str">
        <f>IF(พัฒนาผู้เรียน!K9="","",พัฒนาผู้เรียน!K9)</f>
        <v/>
      </c>
      <c r="L9" s="233"/>
      <c r="M9" s="441"/>
    </row>
    <row r="10" spans="2:20" s="19" customFormat="1" ht="18.75">
      <c r="B10" s="441"/>
      <c r="C10" s="125"/>
      <c r="D10" s="15" t="str">
        <f>IF(ข้อมูลนร.2!D10="","",ข้อมูลนร.2!D10)</f>
        <v>4</v>
      </c>
      <c r="E10" s="49" t="str">
        <f>IF(ข้อมูลนร.2!G10="","",ข้อมูลนร.2!G10)</f>
        <v>เด็กหญิงแดง  ดอทคอม</v>
      </c>
      <c r="F10" s="482" t="str">
        <f>IF(พัฒนาผู้เรียน!F10="","",พัฒนาผู้เรียน!F10)</f>
        <v/>
      </c>
      <c r="G10" s="482" t="str">
        <f>IF(พัฒนาผู้เรียน!G10="","",พัฒนาผู้เรียน!G10)</f>
        <v/>
      </c>
      <c r="H10" s="482" t="str">
        <f>IF(พัฒนาผู้เรียน!H10="","",พัฒนาผู้เรียน!H10)</f>
        <v/>
      </c>
      <c r="I10" s="482" t="str">
        <f>IF(พัฒนาผู้เรียน!I10="","",พัฒนาผู้เรียน!I10)</f>
        <v/>
      </c>
      <c r="J10" s="482" t="str">
        <f>IF(พัฒนาผู้เรียน!J10="","",พัฒนาผู้เรียน!J10)</f>
        <v/>
      </c>
      <c r="K10" s="482" t="str">
        <f>IF(พัฒนาผู้เรียน!K10="","",พัฒนาผู้เรียน!K10)</f>
        <v/>
      </c>
      <c r="L10" s="233"/>
      <c r="M10" s="441"/>
    </row>
    <row r="11" spans="2:20" s="19" customFormat="1" ht="18.75">
      <c r="B11" s="441"/>
      <c r="C11" s="125"/>
      <c r="D11" s="15" t="str">
        <f>IF(ข้อมูลนร.2!D11="","",ข้อมูลนร.2!D11)</f>
        <v/>
      </c>
      <c r="E11" s="49" t="str">
        <f>IF(ข้อมูลนร.2!G11="","",ข้อมูลนร.2!G11)</f>
        <v/>
      </c>
      <c r="F11" s="482" t="str">
        <f>IF(พัฒนาผู้เรียน!F11="","",พัฒนาผู้เรียน!F11)</f>
        <v/>
      </c>
      <c r="G11" s="482" t="str">
        <f>IF(พัฒนาผู้เรียน!G11="","",พัฒนาผู้เรียน!G11)</f>
        <v/>
      </c>
      <c r="H11" s="482" t="str">
        <f>IF(พัฒนาผู้เรียน!H11="","",พัฒนาผู้เรียน!H11)</f>
        <v/>
      </c>
      <c r="I11" s="482" t="str">
        <f>IF(พัฒนาผู้เรียน!I11="","",พัฒนาผู้เรียน!I11)</f>
        <v/>
      </c>
      <c r="J11" s="482" t="str">
        <f>IF(พัฒนาผู้เรียน!J11="","",พัฒนาผู้เรียน!J11)</f>
        <v/>
      </c>
      <c r="K11" s="482" t="str">
        <f>IF(พัฒนาผู้เรียน!K11="","",พัฒนาผู้เรียน!K11)</f>
        <v/>
      </c>
      <c r="L11" s="233"/>
      <c r="M11" s="441"/>
    </row>
    <row r="12" spans="2:20" s="19" customFormat="1" ht="18.75">
      <c r="B12" s="441"/>
      <c r="C12" s="125"/>
      <c r="D12" s="15" t="str">
        <f>IF(ข้อมูลนร.2!D12="","",ข้อมูลนร.2!D12)</f>
        <v/>
      </c>
      <c r="E12" s="49" t="str">
        <f>IF(ข้อมูลนร.2!G12="","",ข้อมูลนร.2!G12)</f>
        <v/>
      </c>
      <c r="F12" s="482" t="str">
        <f>IF(พัฒนาผู้เรียน!F12="","",พัฒนาผู้เรียน!F12)</f>
        <v/>
      </c>
      <c r="G12" s="482" t="str">
        <f>IF(พัฒนาผู้เรียน!G12="","",พัฒนาผู้เรียน!G12)</f>
        <v/>
      </c>
      <c r="H12" s="482" t="str">
        <f>IF(พัฒนาผู้เรียน!H12="","",พัฒนาผู้เรียน!H12)</f>
        <v/>
      </c>
      <c r="I12" s="482" t="str">
        <f>IF(พัฒนาผู้เรียน!I12="","",พัฒนาผู้เรียน!I12)</f>
        <v/>
      </c>
      <c r="J12" s="482" t="str">
        <f>IF(พัฒนาผู้เรียน!J12="","",พัฒนาผู้เรียน!J12)</f>
        <v/>
      </c>
      <c r="K12" s="482" t="str">
        <f>IF(พัฒนาผู้เรียน!K12="","",พัฒนาผู้เรียน!K12)</f>
        <v/>
      </c>
      <c r="L12" s="233"/>
      <c r="M12" s="441"/>
    </row>
    <row r="13" spans="2:20" s="19" customFormat="1" ht="18.75">
      <c r="B13" s="441"/>
      <c r="C13" s="125"/>
      <c r="D13" s="15" t="str">
        <f>IF(ข้อมูลนร.2!D13="","",ข้อมูลนร.2!D13)</f>
        <v/>
      </c>
      <c r="E13" s="49" t="str">
        <f>IF(ข้อมูลนร.2!G13="","",ข้อมูลนร.2!G13)</f>
        <v/>
      </c>
      <c r="F13" s="482" t="str">
        <f>IF(พัฒนาผู้เรียน!F13="","",พัฒนาผู้เรียน!F13)</f>
        <v/>
      </c>
      <c r="G13" s="482" t="str">
        <f>IF(พัฒนาผู้เรียน!G13="","",พัฒนาผู้เรียน!G13)</f>
        <v/>
      </c>
      <c r="H13" s="482" t="str">
        <f>IF(พัฒนาผู้เรียน!H13="","",พัฒนาผู้เรียน!H13)</f>
        <v/>
      </c>
      <c r="I13" s="482" t="str">
        <f>IF(พัฒนาผู้เรียน!I13="","",พัฒนาผู้เรียน!I13)</f>
        <v/>
      </c>
      <c r="J13" s="482" t="str">
        <f>IF(พัฒนาผู้เรียน!J13="","",พัฒนาผู้เรียน!J13)</f>
        <v/>
      </c>
      <c r="K13" s="482" t="str">
        <f>IF(พัฒนาผู้เรียน!K13="","",พัฒนาผู้เรียน!K13)</f>
        <v/>
      </c>
      <c r="L13" s="233"/>
      <c r="M13" s="441"/>
    </row>
    <row r="14" spans="2:20" s="19" customFormat="1" ht="18.75">
      <c r="B14" s="441"/>
      <c r="C14" s="125"/>
      <c r="D14" s="15" t="str">
        <f>IF(ข้อมูลนร.2!D14="","",ข้อมูลนร.2!D14)</f>
        <v/>
      </c>
      <c r="E14" s="49" t="str">
        <f>IF(ข้อมูลนร.2!G14="","",ข้อมูลนร.2!G14)</f>
        <v/>
      </c>
      <c r="F14" s="482" t="str">
        <f>IF(พัฒนาผู้เรียน!F14="","",พัฒนาผู้เรียน!F14)</f>
        <v/>
      </c>
      <c r="G14" s="482" t="str">
        <f>IF(พัฒนาผู้เรียน!G14="","",พัฒนาผู้เรียน!G14)</f>
        <v/>
      </c>
      <c r="H14" s="482" t="str">
        <f>IF(พัฒนาผู้เรียน!H14="","",พัฒนาผู้เรียน!H14)</f>
        <v/>
      </c>
      <c r="I14" s="482" t="str">
        <f>IF(พัฒนาผู้เรียน!I14="","",พัฒนาผู้เรียน!I14)</f>
        <v/>
      </c>
      <c r="J14" s="482" t="str">
        <f>IF(พัฒนาผู้เรียน!J14="","",พัฒนาผู้เรียน!J14)</f>
        <v/>
      </c>
      <c r="K14" s="482" t="str">
        <f>IF(พัฒนาผู้เรียน!K14="","",พัฒนาผู้เรียน!K14)</f>
        <v/>
      </c>
      <c r="L14" s="233"/>
      <c r="M14" s="441"/>
    </row>
    <row r="15" spans="2:20" s="19" customFormat="1" ht="18.75">
      <c r="B15" s="441"/>
      <c r="C15" s="125"/>
      <c r="D15" s="15" t="str">
        <f>IF(ข้อมูลนร.2!D15="","",ข้อมูลนร.2!D15)</f>
        <v/>
      </c>
      <c r="E15" s="49" t="str">
        <f>IF(ข้อมูลนร.2!G15="","",ข้อมูลนร.2!G15)</f>
        <v/>
      </c>
      <c r="F15" s="482" t="str">
        <f>IF(พัฒนาผู้เรียน!F15="","",พัฒนาผู้เรียน!F15)</f>
        <v/>
      </c>
      <c r="G15" s="482" t="str">
        <f>IF(พัฒนาผู้เรียน!G15="","",พัฒนาผู้เรียน!G15)</f>
        <v/>
      </c>
      <c r="H15" s="482" t="str">
        <f>IF(พัฒนาผู้เรียน!H15="","",พัฒนาผู้เรียน!H15)</f>
        <v/>
      </c>
      <c r="I15" s="482" t="str">
        <f>IF(พัฒนาผู้เรียน!I15="","",พัฒนาผู้เรียน!I15)</f>
        <v/>
      </c>
      <c r="J15" s="482" t="str">
        <f>IF(พัฒนาผู้เรียน!J15="","",พัฒนาผู้เรียน!J15)</f>
        <v/>
      </c>
      <c r="K15" s="482" t="str">
        <f>IF(พัฒนาผู้เรียน!K15="","",พัฒนาผู้เรียน!K15)</f>
        <v/>
      </c>
      <c r="L15" s="233"/>
      <c r="M15" s="441"/>
    </row>
    <row r="16" spans="2:20" s="19" customFormat="1" ht="18.75">
      <c r="B16" s="441"/>
      <c r="C16" s="125"/>
      <c r="D16" s="15" t="str">
        <f>IF(ข้อมูลนร.2!D16="","",ข้อมูลนร.2!D16)</f>
        <v/>
      </c>
      <c r="E16" s="49" t="str">
        <f>IF(ข้อมูลนร.2!G16="","",ข้อมูลนร.2!G16)</f>
        <v/>
      </c>
      <c r="F16" s="482" t="str">
        <f>IF(พัฒนาผู้เรียน!F16="","",พัฒนาผู้เรียน!F16)</f>
        <v/>
      </c>
      <c r="G16" s="482" t="str">
        <f>IF(พัฒนาผู้เรียน!G16="","",พัฒนาผู้เรียน!G16)</f>
        <v/>
      </c>
      <c r="H16" s="482" t="str">
        <f>IF(พัฒนาผู้เรียน!H16="","",พัฒนาผู้เรียน!H16)</f>
        <v/>
      </c>
      <c r="I16" s="482" t="str">
        <f>IF(พัฒนาผู้เรียน!I16="","",พัฒนาผู้เรียน!I16)</f>
        <v/>
      </c>
      <c r="J16" s="482" t="str">
        <f>IF(พัฒนาผู้เรียน!J16="","",พัฒนาผู้เรียน!J16)</f>
        <v/>
      </c>
      <c r="K16" s="482" t="str">
        <f>IF(พัฒนาผู้เรียน!K16="","",พัฒนาผู้เรียน!K16)</f>
        <v/>
      </c>
      <c r="L16" s="233"/>
      <c r="M16" s="441"/>
    </row>
    <row r="17" spans="2:13" s="19" customFormat="1" ht="18.75">
      <c r="B17" s="441"/>
      <c r="C17" s="125"/>
      <c r="D17" s="15" t="str">
        <f>IF(ข้อมูลนร.2!D17="","",ข้อมูลนร.2!D17)</f>
        <v/>
      </c>
      <c r="E17" s="49" t="str">
        <f>IF(ข้อมูลนร.2!G17="","",ข้อมูลนร.2!G17)</f>
        <v/>
      </c>
      <c r="F17" s="482" t="str">
        <f>IF(พัฒนาผู้เรียน!F17="","",พัฒนาผู้เรียน!F17)</f>
        <v/>
      </c>
      <c r="G17" s="482" t="str">
        <f>IF(พัฒนาผู้เรียน!G17="","",พัฒนาผู้เรียน!G17)</f>
        <v/>
      </c>
      <c r="H17" s="482" t="str">
        <f>IF(พัฒนาผู้เรียน!H17="","",พัฒนาผู้เรียน!H17)</f>
        <v/>
      </c>
      <c r="I17" s="482" t="str">
        <f>IF(พัฒนาผู้เรียน!I17="","",พัฒนาผู้เรียน!I17)</f>
        <v/>
      </c>
      <c r="J17" s="482" t="str">
        <f>IF(พัฒนาผู้เรียน!J17="","",พัฒนาผู้เรียน!J17)</f>
        <v/>
      </c>
      <c r="K17" s="482" t="str">
        <f>IF(พัฒนาผู้เรียน!K17="","",พัฒนาผู้เรียน!K17)</f>
        <v/>
      </c>
      <c r="L17" s="233"/>
      <c r="M17" s="441"/>
    </row>
    <row r="18" spans="2:13" s="19" customFormat="1" ht="18.75">
      <c r="B18" s="441"/>
      <c r="C18" s="125"/>
      <c r="D18" s="15" t="str">
        <f>IF(ข้อมูลนร.2!D18="","",ข้อมูลนร.2!D18)</f>
        <v/>
      </c>
      <c r="E18" s="49" t="str">
        <f>IF(ข้อมูลนร.2!G18="","",ข้อมูลนร.2!G18)</f>
        <v/>
      </c>
      <c r="F18" s="482" t="str">
        <f>IF(พัฒนาผู้เรียน!F18="","",พัฒนาผู้เรียน!F18)</f>
        <v/>
      </c>
      <c r="G18" s="482" t="str">
        <f>IF(พัฒนาผู้เรียน!G18="","",พัฒนาผู้เรียน!G18)</f>
        <v/>
      </c>
      <c r="H18" s="482" t="str">
        <f>IF(พัฒนาผู้เรียน!H18="","",พัฒนาผู้เรียน!H18)</f>
        <v/>
      </c>
      <c r="I18" s="482" t="str">
        <f>IF(พัฒนาผู้เรียน!I18="","",พัฒนาผู้เรียน!I18)</f>
        <v/>
      </c>
      <c r="J18" s="482" t="str">
        <f>IF(พัฒนาผู้เรียน!J18="","",พัฒนาผู้เรียน!J18)</f>
        <v/>
      </c>
      <c r="K18" s="482" t="str">
        <f>IF(พัฒนาผู้เรียน!K18="","",พัฒนาผู้เรียน!K18)</f>
        <v/>
      </c>
      <c r="L18" s="233"/>
      <c r="M18" s="441"/>
    </row>
    <row r="19" spans="2:13" s="19" customFormat="1" ht="18.75">
      <c r="B19" s="441"/>
      <c r="C19" s="125"/>
      <c r="D19" s="15" t="str">
        <f>IF(ข้อมูลนร.2!D19="","",ข้อมูลนร.2!D19)</f>
        <v/>
      </c>
      <c r="E19" s="49" t="str">
        <f>IF(ข้อมูลนร.2!G19="","",ข้อมูลนร.2!G19)</f>
        <v/>
      </c>
      <c r="F19" s="482" t="str">
        <f>IF(พัฒนาผู้เรียน!F19="","",พัฒนาผู้เรียน!F19)</f>
        <v/>
      </c>
      <c r="G19" s="482" t="str">
        <f>IF(พัฒนาผู้เรียน!G19="","",พัฒนาผู้เรียน!G19)</f>
        <v/>
      </c>
      <c r="H19" s="482" t="str">
        <f>IF(พัฒนาผู้เรียน!H19="","",พัฒนาผู้เรียน!H19)</f>
        <v/>
      </c>
      <c r="I19" s="482" t="str">
        <f>IF(พัฒนาผู้เรียน!I19="","",พัฒนาผู้เรียน!I19)</f>
        <v/>
      </c>
      <c r="J19" s="482" t="str">
        <f>IF(พัฒนาผู้เรียน!J19="","",พัฒนาผู้เรียน!J19)</f>
        <v/>
      </c>
      <c r="K19" s="482" t="str">
        <f>IF(พัฒนาผู้เรียน!K19="","",พัฒนาผู้เรียน!K19)</f>
        <v/>
      </c>
      <c r="L19" s="233"/>
      <c r="M19" s="441"/>
    </row>
    <row r="20" spans="2:13" s="19" customFormat="1" ht="18.75">
      <c r="B20" s="441"/>
      <c r="C20" s="125"/>
      <c r="D20" s="15" t="str">
        <f>IF(ข้อมูลนร.2!D20="","",ข้อมูลนร.2!D20)</f>
        <v/>
      </c>
      <c r="E20" s="49" t="str">
        <f>IF(ข้อมูลนร.2!G20="","",ข้อมูลนร.2!G20)</f>
        <v/>
      </c>
      <c r="F20" s="482" t="str">
        <f>IF(พัฒนาผู้เรียน!F20="","",พัฒนาผู้เรียน!F20)</f>
        <v/>
      </c>
      <c r="G20" s="482" t="str">
        <f>IF(พัฒนาผู้เรียน!G20="","",พัฒนาผู้เรียน!G20)</f>
        <v/>
      </c>
      <c r="H20" s="482" t="str">
        <f>IF(พัฒนาผู้เรียน!H20="","",พัฒนาผู้เรียน!H20)</f>
        <v/>
      </c>
      <c r="I20" s="482" t="str">
        <f>IF(พัฒนาผู้เรียน!I20="","",พัฒนาผู้เรียน!I20)</f>
        <v/>
      </c>
      <c r="J20" s="482" t="str">
        <f>IF(พัฒนาผู้เรียน!J20="","",พัฒนาผู้เรียน!J20)</f>
        <v/>
      </c>
      <c r="K20" s="482" t="str">
        <f>IF(พัฒนาผู้เรียน!K20="","",พัฒนาผู้เรียน!K20)</f>
        <v/>
      </c>
      <c r="L20" s="233"/>
      <c r="M20" s="441"/>
    </row>
    <row r="21" spans="2:13" s="19" customFormat="1" ht="18.75">
      <c r="B21" s="441"/>
      <c r="C21" s="125"/>
      <c r="D21" s="15" t="str">
        <f>IF(ข้อมูลนร.2!D21="","",ข้อมูลนร.2!D21)</f>
        <v/>
      </c>
      <c r="E21" s="49" t="str">
        <f>IF(ข้อมูลนร.2!G21="","",ข้อมูลนร.2!G21)</f>
        <v/>
      </c>
      <c r="F21" s="482" t="str">
        <f>IF(พัฒนาผู้เรียน!F21="","",พัฒนาผู้เรียน!F21)</f>
        <v/>
      </c>
      <c r="G21" s="482" t="str">
        <f>IF(พัฒนาผู้เรียน!G21="","",พัฒนาผู้เรียน!G21)</f>
        <v/>
      </c>
      <c r="H21" s="482" t="str">
        <f>IF(พัฒนาผู้เรียน!H21="","",พัฒนาผู้เรียน!H21)</f>
        <v/>
      </c>
      <c r="I21" s="482" t="str">
        <f>IF(พัฒนาผู้เรียน!I21="","",พัฒนาผู้เรียน!I21)</f>
        <v/>
      </c>
      <c r="J21" s="482" t="str">
        <f>IF(พัฒนาผู้เรียน!J21="","",พัฒนาผู้เรียน!J21)</f>
        <v/>
      </c>
      <c r="K21" s="482" t="str">
        <f>IF(พัฒนาผู้เรียน!K21="","",พัฒนาผู้เรียน!K21)</f>
        <v/>
      </c>
      <c r="L21" s="233"/>
      <c r="M21" s="441"/>
    </row>
    <row r="22" spans="2:13" s="19" customFormat="1" ht="18.75">
      <c r="B22" s="441"/>
      <c r="C22" s="125"/>
      <c r="D22" s="15" t="str">
        <f>IF(ข้อมูลนร.2!D22="","",ข้อมูลนร.2!D22)</f>
        <v/>
      </c>
      <c r="E22" s="49" t="str">
        <f>IF(ข้อมูลนร.2!G22="","",ข้อมูลนร.2!G22)</f>
        <v/>
      </c>
      <c r="F22" s="482" t="str">
        <f>IF(พัฒนาผู้เรียน!F22="","",พัฒนาผู้เรียน!F22)</f>
        <v/>
      </c>
      <c r="G22" s="482" t="str">
        <f>IF(พัฒนาผู้เรียน!G22="","",พัฒนาผู้เรียน!G22)</f>
        <v/>
      </c>
      <c r="H22" s="482" t="str">
        <f>IF(พัฒนาผู้เรียน!H22="","",พัฒนาผู้เรียน!H22)</f>
        <v/>
      </c>
      <c r="I22" s="482" t="str">
        <f>IF(พัฒนาผู้เรียน!I22="","",พัฒนาผู้เรียน!I22)</f>
        <v/>
      </c>
      <c r="J22" s="482" t="str">
        <f>IF(พัฒนาผู้เรียน!J22="","",พัฒนาผู้เรียน!J22)</f>
        <v/>
      </c>
      <c r="K22" s="482" t="str">
        <f>IF(พัฒนาผู้เรียน!K22="","",พัฒนาผู้เรียน!K22)</f>
        <v/>
      </c>
      <c r="L22" s="233"/>
      <c r="M22" s="441"/>
    </row>
    <row r="23" spans="2:13" s="19" customFormat="1" ht="18.75">
      <c r="B23" s="441"/>
      <c r="C23" s="125"/>
      <c r="D23" s="15" t="str">
        <f>IF(ข้อมูลนร.2!D23="","",ข้อมูลนร.2!D23)</f>
        <v/>
      </c>
      <c r="E23" s="49" t="str">
        <f>IF(ข้อมูลนร.2!G23="","",ข้อมูลนร.2!G23)</f>
        <v/>
      </c>
      <c r="F23" s="482" t="str">
        <f>IF(พัฒนาผู้เรียน!F23="","",พัฒนาผู้เรียน!F23)</f>
        <v/>
      </c>
      <c r="G23" s="482" t="str">
        <f>IF(พัฒนาผู้เรียน!G23="","",พัฒนาผู้เรียน!G23)</f>
        <v/>
      </c>
      <c r="H23" s="482" t="str">
        <f>IF(พัฒนาผู้เรียน!H23="","",พัฒนาผู้เรียน!H23)</f>
        <v/>
      </c>
      <c r="I23" s="482" t="str">
        <f>IF(พัฒนาผู้เรียน!I23="","",พัฒนาผู้เรียน!I23)</f>
        <v/>
      </c>
      <c r="J23" s="482" t="str">
        <f>IF(พัฒนาผู้เรียน!J23="","",พัฒนาผู้เรียน!J23)</f>
        <v/>
      </c>
      <c r="K23" s="482" t="str">
        <f>IF(พัฒนาผู้เรียน!K23="","",พัฒนาผู้เรียน!K23)</f>
        <v/>
      </c>
      <c r="L23" s="233"/>
      <c r="M23" s="441"/>
    </row>
    <row r="24" spans="2:13" s="19" customFormat="1" ht="18.75">
      <c r="B24" s="441"/>
      <c r="C24" s="125"/>
      <c r="D24" s="15" t="str">
        <f>IF(ข้อมูลนร.2!D24="","",ข้อมูลนร.2!D24)</f>
        <v/>
      </c>
      <c r="E24" s="49" t="str">
        <f>IF(ข้อมูลนร.2!G24="","",ข้อมูลนร.2!G24)</f>
        <v/>
      </c>
      <c r="F24" s="482" t="str">
        <f>IF(พัฒนาผู้เรียน!F24="","",พัฒนาผู้เรียน!F24)</f>
        <v/>
      </c>
      <c r="G24" s="482" t="str">
        <f>IF(พัฒนาผู้เรียน!G24="","",พัฒนาผู้เรียน!G24)</f>
        <v/>
      </c>
      <c r="H24" s="482" t="str">
        <f>IF(พัฒนาผู้เรียน!H24="","",พัฒนาผู้เรียน!H24)</f>
        <v/>
      </c>
      <c r="I24" s="482" t="str">
        <f>IF(พัฒนาผู้เรียน!I24="","",พัฒนาผู้เรียน!I24)</f>
        <v/>
      </c>
      <c r="J24" s="482" t="str">
        <f>IF(พัฒนาผู้เรียน!J24="","",พัฒนาผู้เรียน!J24)</f>
        <v/>
      </c>
      <c r="K24" s="482" t="str">
        <f>IF(พัฒนาผู้เรียน!K24="","",พัฒนาผู้เรียน!K24)</f>
        <v/>
      </c>
      <c r="L24" s="233"/>
      <c r="M24" s="441"/>
    </row>
    <row r="25" spans="2:13" s="19" customFormat="1" ht="18.75">
      <c r="B25" s="441"/>
      <c r="C25" s="125"/>
      <c r="D25" s="15" t="str">
        <f>IF(ข้อมูลนร.2!D25="","",ข้อมูลนร.2!D25)</f>
        <v/>
      </c>
      <c r="E25" s="49" t="str">
        <f>IF(ข้อมูลนร.2!G25="","",ข้อมูลนร.2!G25)</f>
        <v/>
      </c>
      <c r="F25" s="482" t="str">
        <f>IF(พัฒนาผู้เรียน!F25="","",พัฒนาผู้เรียน!F25)</f>
        <v/>
      </c>
      <c r="G25" s="482" t="str">
        <f>IF(พัฒนาผู้เรียน!G25="","",พัฒนาผู้เรียน!G25)</f>
        <v/>
      </c>
      <c r="H25" s="482" t="str">
        <f>IF(พัฒนาผู้เรียน!H25="","",พัฒนาผู้เรียน!H25)</f>
        <v/>
      </c>
      <c r="I25" s="482" t="str">
        <f>IF(พัฒนาผู้เรียน!I25="","",พัฒนาผู้เรียน!I25)</f>
        <v/>
      </c>
      <c r="J25" s="482" t="str">
        <f>IF(พัฒนาผู้เรียน!J25="","",พัฒนาผู้เรียน!J25)</f>
        <v/>
      </c>
      <c r="K25" s="482" t="str">
        <f>IF(พัฒนาผู้เรียน!K25="","",พัฒนาผู้เรียน!K25)</f>
        <v/>
      </c>
      <c r="L25" s="233"/>
      <c r="M25" s="441"/>
    </row>
    <row r="26" spans="2:13" s="19" customFormat="1" ht="18.75">
      <c r="B26" s="441"/>
      <c r="C26" s="125"/>
      <c r="D26" s="15" t="str">
        <f>IF(ข้อมูลนร.2!D26="","",ข้อมูลนร.2!D26)</f>
        <v/>
      </c>
      <c r="E26" s="49" t="str">
        <f>IF(ข้อมูลนร.2!G26="","",ข้อมูลนร.2!G26)</f>
        <v/>
      </c>
      <c r="F26" s="482" t="str">
        <f>IF(พัฒนาผู้เรียน!F26="","",พัฒนาผู้เรียน!F26)</f>
        <v/>
      </c>
      <c r="G26" s="482" t="str">
        <f>IF(พัฒนาผู้เรียน!G26="","",พัฒนาผู้เรียน!G26)</f>
        <v/>
      </c>
      <c r="H26" s="482" t="str">
        <f>IF(พัฒนาผู้เรียน!H26="","",พัฒนาผู้เรียน!H26)</f>
        <v/>
      </c>
      <c r="I26" s="482" t="str">
        <f>IF(พัฒนาผู้เรียน!I26="","",พัฒนาผู้เรียน!I26)</f>
        <v/>
      </c>
      <c r="J26" s="482" t="str">
        <f>IF(พัฒนาผู้เรียน!J26="","",พัฒนาผู้เรียน!J26)</f>
        <v/>
      </c>
      <c r="K26" s="482" t="str">
        <f>IF(พัฒนาผู้เรียน!K26="","",พัฒนาผู้เรียน!K26)</f>
        <v/>
      </c>
      <c r="L26" s="233"/>
      <c r="M26" s="441"/>
    </row>
    <row r="27" spans="2:13" s="19" customFormat="1" ht="18.75">
      <c r="B27" s="441"/>
      <c r="C27" s="125"/>
      <c r="D27" s="15" t="str">
        <f>IF(ข้อมูลนร.2!D27="","",ข้อมูลนร.2!D27)</f>
        <v/>
      </c>
      <c r="E27" s="49" t="str">
        <f>IF(ข้อมูลนร.2!G27="","",ข้อมูลนร.2!G27)</f>
        <v/>
      </c>
      <c r="F27" s="482" t="str">
        <f>IF(พัฒนาผู้เรียน!F27="","",พัฒนาผู้เรียน!F27)</f>
        <v/>
      </c>
      <c r="G27" s="482" t="str">
        <f>IF(พัฒนาผู้เรียน!G27="","",พัฒนาผู้เรียน!G27)</f>
        <v/>
      </c>
      <c r="H27" s="482" t="str">
        <f>IF(พัฒนาผู้เรียน!H27="","",พัฒนาผู้เรียน!H27)</f>
        <v/>
      </c>
      <c r="I27" s="482" t="str">
        <f>IF(พัฒนาผู้เรียน!I27="","",พัฒนาผู้เรียน!I27)</f>
        <v/>
      </c>
      <c r="J27" s="482" t="str">
        <f>IF(พัฒนาผู้เรียน!J27="","",พัฒนาผู้เรียน!J27)</f>
        <v/>
      </c>
      <c r="K27" s="482" t="str">
        <f>IF(พัฒนาผู้เรียน!K27="","",พัฒนาผู้เรียน!K27)</f>
        <v/>
      </c>
      <c r="L27" s="233"/>
      <c r="M27" s="441"/>
    </row>
    <row r="28" spans="2:13" s="19" customFormat="1" ht="18.75">
      <c r="B28" s="441"/>
      <c r="C28" s="125"/>
      <c r="D28" s="15" t="str">
        <f>IF(ข้อมูลนร.2!D28="","",ข้อมูลนร.2!D28)</f>
        <v/>
      </c>
      <c r="E28" s="49" t="str">
        <f>IF(ข้อมูลนร.2!G28="","",ข้อมูลนร.2!G28)</f>
        <v/>
      </c>
      <c r="F28" s="482" t="str">
        <f>IF(พัฒนาผู้เรียน!F28="","",พัฒนาผู้เรียน!F28)</f>
        <v/>
      </c>
      <c r="G28" s="482" t="str">
        <f>IF(พัฒนาผู้เรียน!G28="","",พัฒนาผู้เรียน!G28)</f>
        <v/>
      </c>
      <c r="H28" s="482" t="str">
        <f>IF(พัฒนาผู้เรียน!H28="","",พัฒนาผู้เรียน!H28)</f>
        <v/>
      </c>
      <c r="I28" s="482" t="str">
        <f>IF(พัฒนาผู้เรียน!I28="","",พัฒนาผู้เรียน!I28)</f>
        <v/>
      </c>
      <c r="J28" s="482" t="str">
        <f>IF(พัฒนาผู้เรียน!J28="","",พัฒนาผู้เรียน!J28)</f>
        <v/>
      </c>
      <c r="K28" s="482" t="str">
        <f>IF(พัฒนาผู้เรียน!K28="","",พัฒนาผู้เรียน!K28)</f>
        <v/>
      </c>
      <c r="L28" s="233"/>
      <c r="M28" s="441"/>
    </row>
    <row r="29" spans="2:13" s="19" customFormat="1" ht="18.75">
      <c r="B29" s="441"/>
      <c r="C29" s="125"/>
      <c r="D29" s="15" t="str">
        <f>IF(ข้อมูลนร.2!D29="","",ข้อมูลนร.2!D29)</f>
        <v/>
      </c>
      <c r="E29" s="49" t="str">
        <f>IF(ข้อมูลนร.2!G29="","",ข้อมูลนร.2!G29)</f>
        <v/>
      </c>
      <c r="F29" s="482" t="str">
        <f>IF(พัฒนาผู้เรียน!F29="","",พัฒนาผู้เรียน!F29)</f>
        <v/>
      </c>
      <c r="G29" s="482" t="str">
        <f>IF(พัฒนาผู้เรียน!G29="","",พัฒนาผู้เรียน!G29)</f>
        <v/>
      </c>
      <c r="H29" s="482" t="str">
        <f>IF(พัฒนาผู้เรียน!H29="","",พัฒนาผู้เรียน!H29)</f>
        <v/>
      </c>
      <c r="I29" s="482" t="str">
        <f>IF(พัฒนาผู้เรียน!I29="","",พัฒนาผู้เรียน!I29)</f>
        <v/>
      </c>
      <c r="J29" s="482" t="str">
        <f>IF(พัฒนาผู้เรียน!J29="","",พัฒนาผู้เรียน!J29)</f>
        <v/>
      </c>
      <c r="K29" s="482" t="str">
        <f>IF(พัฒนาผู้เรียน!K29="","",พัฒนาผู้เรียน!K29)</f>
        <v/>
      </c>
      <c r="L29" s="233"/>
      <c r="M29" s="441"/>
    </row>
    <row r="30" spans="2:13" s="19" customFormat="1" ht="18.75">
      <c r="B30" s="441"/>
      <c r="C30" s="125"/>
      <c r="D30" s="15" t="str">
        <f>IF(ข้อมูลนร.2!D30="","",ข้อมูลนร.2!D30)</f>
        <v/>
      </c>
      <c r="E30" s="49" t="str">
        <f>IF(ข้อมูลนร.2!G30="","",ข้อมูลนร.2!G30)</f>
        <v/>
      </c>
      <c r="F30" s="482" t="str">
        <f>IF(พัฒนาผู้เรียน!F30="","",พัฒนาผู้เรียน!F30)</f>
        <v/>
      </c>
      <c r="G30" s="482" t="str">
        <f>IF(พัฒนาผู้เรียน!G30="","",พัฒนาผู้เรียน!G30)</f>
        <v/>
      </c>
      <c r="H30" s="482" t="str">
        <f>IF(พัฒนาผู้เรียน!H30="","",พัฒนาผู้เรียน!H30)</f>
        <v/>
      </c>
      <c r="I30" s="482" t="str">
        <f>IF(พัฒนาผู้เรียน!I30="","",พัฒนาผู้เรียน!I30)</f>
        <v/>
      </c>
      <c r="J30" s="482" t="str">
        <f>IF(พัฒนาผู้เรียน!J30="","",พัฒนาผู้เรียน!J30)</f>
        <v/>
      </c>
      <c r="K30" s="482" t="str">
        <f>IF(พัฒนาผู้เรียน!K30="","",พัฒนาผู้เรียน!K30)</f>
        <v/>
      </c>
      <c r="L30" s="233"/>
      <c r="M30" s="441"/>
    </row>
    <row r="31" spans="2:13" s="19" customFormat="1" ht="18.75">
      <c r="B31" s="441"/>
      <c r="C31" s="125"/>
      <c r="D31" s="15" t="str">
        <f>IF(ข้อมูลนร.2!D31="","",ข้อมูลนร.2!D31)</f>
        <v/>
      </c>
      <c r="E31" s="49" t="str">
        <f>IF(ข้อมูลนร.2!G31="","",ข้อมูลนร.2!G31)</f>
        <v/>
      </c>
      <c r="F31" s="482" t="str">
        <f>IF(พัฒนาผู้เรียน!F31="","",พัฒนาผู้เรียน!F31)</f>
        <v/>
      </c>
      <c r="G31" s="482" t="str">
        <f>IF(พัฒนาผู้เรียน!G31="","",พัฒนาผู้เรียน!G31)</f>
        <v/>
      </c>
      <c r="H31" s="482" t="str">
        <f>IF(พัฒนาผู้เรียน!H31="","",พัฒนาผู้เรียน!H31)</f>
        <v/>
      </c>
      <c r="I31" s="482" t="str">
        <f>IF(พัฒนาผู้เรียน!I31="","",พัฒนาผู้เรียน!I31)</f>
        <v/>
      </c>
      <c r="J31" s="482" t="str">
        <f>IF(พัฒนาผู้เรียน!J31="","",พัฒนาผู้เรียน!J31)</f>
        <v/>
      </c>
      <c r="K31" s="482" t="str">
        <f>IF(พัฒนาผู้เรียน!K31="","",พัฒนาผู้เรียน!K31)</f>
        <v/>
      </c>
      <c r="L31" s="233"/>
      <c r="M31" s="441"/>
    </row>
    <row r="32" spans="2:13" s="19" customFormat="1" ht="18.75">
      <c r="B32" s="441"/>
      <c r="C32" s="125"/>
      <c r="D32" s="15" t="str">
        <f>IF(ข้อมูลนร.2!D32="","",ข้อมูลนร.2!D32)</f>
        <v/>
      </c>
      <c r="E32" s="49" t="str">
        <f>IF(ข้อมูลนร.2!G32="","",ข้อมูลนร.2!G32)</f>
        <v/>
      </c>
      <c r="F32" s="482" t="str">
        <f>IF(พัฒนาผู้เรียน!F32="","",พัฒนาผู้เรียน!F32)</f>
        <v/>
      </c>
      <c r="G32" s="482" t="str">
        <f>IF(พัฒนาผู้เรียน!G32="","",พัฒนาผู้เรียน!G32)</f>
        <v/>
      </c>
      <c r="H32" s="482" t="str">
        <f>IF(พัฒนาผู้เรียน!H32="","",พัฒนาผู้เรียน!H32)</f>
        <v/>
      </c>
      <c r="I32" s="482" t="str">
        <f>IF(พัฒนาผู้เรียน!I32="","",พัฒนาผู้เรียน!I32)</f>
        <v/>
      </c>
      <c r="J32" s="482" t="str">
        <f>IF(พัฒนาผู้เรียน!J32="","",พัฒนาผู้เรียน!J32)</f>
        <v/>
      </c>
      <c r="K32" s="482" t="str">
        <f>IF(พัฒนาผู้เรียน!K32="","",พัฒนาผู้เรียน!K32)</f>
        <v/>
      </c>
      <c r="L32" s="233"/>
      <c r="M32" s="441"/>
    </row>
    <row r="33" spans="2:13" s="19" customFormat="1" ht="18.75">
      <c r="B33" s="441"/>
      <c r="C33" s="125"/>
      <c r="D33" s="15" t="str">
        <f>IF(ข้อมูลนร.2!D33="","",ข้อมูลนร.2!D33)</f>
        <v/>
      </c>
      <c r="E33" s="49" t="str">
        <f>IF(ข้อมูลนร.2!G33="","",ข้อมูลนร.2!G33)</f>
        <v/>
      </c>
      <c r="F33" s="482" t="str">
        <f>IF(พัฒนาผู้เรียน!F33="","",พัฒนาผู้เรียน!F33)</f>
        <v/>
      </c>
      <c r="G33" s="482" t="str">
        <f>IF(พัฒนาผู้เรียน!G33="","",พัฒนาผู้เรียน!G33)</f>
        <v/>
      </c>
      <c r="H33" s="482" t="str">
        <f>IF(พัฒนาผู้เรียน!H33="","",พัฒนาผู้เรียน!H33)</f>
        <v/>
      </c>
      <c r="I33" s="482" t="str">
        <f>IF(พัฒนาผู้เรียน!I33="","",พัฒนาผู้เรียน!I33)</f>
        <v/>
      </c>
      <c r="J33" s="482" t="str">
        <f>IF(พัฒนาผู้เรียน!J33="","",พัฒนาผู้เรียน!J33)</f>
        <v/>
      </c>
      <c r="K33" s="482" t="str">
        <f>IF(พัฒนาผู้เรียน!K33="","",พัฒนาผู้เรียน!K33)</f>
        <v/>
      </c>
      <c r="L33" s="233"/>
      <c r="M33" s="441"/>
    </row>
    <row r="34" spans="2:13" s="19" customFormat="1" ht="18.75">
      <c r="B34" s="441"/>
      <c r="C34" s="125"/>
      <c r="D34" s="15" t="str">
        <f>IF(ข้อมูลนร.2!D34="","",ข้อมูลนร.2!D34)</f>
        <v/>
      </c>
      <c r="E34" s="49" t="str">
        <f>IF(ข้อมูลนร.2!G34="","",ข้อมูลนร.2!G34)</f>
        <v/>
      </c>
      <c r="F34" s="482" t="str">
        <f>IF(พัฒนาผู้เรียน!F34="","",พัฒนาผู้เรียน!F34)</f>
        <v/>
      </c>
      <c r="G34" s="482" t="str">
        <f>IF(พัฒนาผู้เรียน!G34="","",พัฒนาผู้เรียน!G34)</f>
        <v/>
      </c>
      <c r="H34" s="482" t="str">
        <f>IF(พัฒนาผู้เรียน!H34="","",พัฒนาผู้เรียน!H34)</f>
        <v/>
      </c>
      <c r="I34" s="482" t="str">
        <f>IF(พัฒนาผู้เรียน!I34="","",พัฒนาผู้เรียน!I34)</f>
        <v/>
      </c>
      <c r="J34" s="482" t="str">
        <f>IF(พัฒนาผู้เรียน!J34="","",พัฒนาผู้เรียน!J34)</f>
        <v/>
      </c>
      <c r="K34" s="482" t="str">
        <f>IF(พัฒนาผู้เรียน!K34="","",พัฒนาผู้เรียน!K34)</f>
        <v/>
      </c>
      <c r="L34" s="233"/>
      <c r="M34" s="441"/>
    </row>
    <row r="35" spans="2:13" s="19" customFormat="1" ht="18.75">
      <c r="B35" s="441"/>
      <c r="C35" s="125"/>
      <c r="D35" s="15" t="str">
        <f>IF(ข้อมูลนร.2!D35="","",ข้อมูลนร.2!D35)</f>
        <v/>
      </c>
      <c r="E35" s="49" t="str">
        <f>IF(ข้อมูลนร.2!G35="","",ข้อมูลนร.2!G35)</f>
        <v/>
      </c>
      <c r="F35" s="482" t="str">
        <f>IF(พัฒนาผู้เรียน!F35="","",พัฒนาผู้เรียน!F35)</f>
        <v/>
      </c>
      <c r="G35" s="482" t="str">
        <f>IF(พัฒนาผู้เรียน!G35="","",พัฒนาผู้เรียน!G35)</f>
        <v/>
      </c>
      <c r="H35" s="482" t="str">
        <f>IF(พัฒนาผู้เรียน!H35="","",พัฒนาผู้เรียน!H35)</f>
        <v/>
      </c>
      <c r="I35" s="482" t="str">
        <f>IF(พัฒนาผู้เรียน!I35="","",พัฒนาผู้เรียน!I35)</f>
        <v/>
      </c>
      <c r="J35" s="482" t="str">
        <f>IF(พัฒนาผู้เรียน!J35="","",พัฒนาผู้เรียน!J35)</f>
        <v/>
      </c>
      <c r="K35" s="482" t="str">
        <f>IF(พัฒนาผู้เรียน!K35="","",พัฒนาผู้เรียน!K35)</f>
        <v/>
      </c>
      <c r="L35" s="233"/>
      <c r="M35" s="441"/>
    </row>
    <row r="36" spans="2:13" s="19" customFormat="1" ht="18.75">
      <c r="B36" s="441"/>
      <c r="C36" s="125"/>
      <c r="D36" s="15" t="str">
        <f>IF(ข้อมูลนร.2!D36="","",ข้อมูลนร.2!D36)</f>
        <v/>
      </c>
      <c r="E36" s="49" t="str">
        <f>IF(ข้อมูลนร.2!G36="","",ข้อมูลนร.2!G36)</f>
        <v/>
      </c>
      <c r="F36" s="482" t="str">
        <f>IF(พัฒนาผู้เรียน!F36="","",พัฒนาผู้เรียน!F36)</f>
        <v/>
      </c>
      <c r="G36" s="482" t="str">
        <f>IF(พัฒนาผู้เรียน!G36="","",พัฒนาผู้เรียน!G36)</f>
        <v/>
      </c>
      <c r="H36" s="482" t="str">
        <f>IF(พัฒนาผู้เรียน!H36="","",พัฒนาผู้เรียน!H36)</f>
        <v/>
      </c>
      <c r="I36" s="482" t="str">
        <f>IF(พัฒนาผู้เรียน!I36="","",พัฒนาผู้เรียน!I36)</f>
        <v/>
      </c>
      <c r="J36" s="482" t="str">
        <f>IF(พัฒนาผู้เรียน!J36="","",พัฒนาผู้เรียน!J36)</f>
        <v/>
      </c>
      <c r="K36" s="482" t="str">
        <f>IF(พัฒนาผู้เรียน!K36="","",พัฒนาผู้เรียน!K36)</f>
        <v/>
      </c>
      <c r="L36" s="233"/>
      <c r="M36" s="441"/>
    </row>
    <row r="37" spans="2:13" s="19" customFormat="1" ht="18.75">
      <c r="B37" s="441"/>
      <c r="C37" s="125"/>
      <c r="D37" s="15" t="str">
        <f>IF(ข้อมูลนร.2!D37="","",ข้อมูลนร.2!D37)</f>
        <v/>
      </c>
      <c r="E37" s="49" t="str">
        <f>IF(ข้อมูลนร.2!G37="","",ข้อมูลนร.2!G37)</f>
        <v/>
      </c>
      <c r="F37" s="482" t="str">
        <f>IF(พัฒนาผู้เรียน!F37="","",พัฒนาผู้เรียน!F37)</f>
        <v/>
      </c>
      <c r="G37" s="482" t="str">
        <f>IF(พัฒนาผู้เรียน!G37="","",พัฒนาผู้เรียน!G37)</f>
        <v/>
      </c>
      <c r="H37" s="482" t="str">
        <f>IF(พัฒนาผู้เรียน!H37="","",พัฒนาผู้เรียน!H37)</f>
        <v/>
      </c>
      <c r="I37" s="482" t="str">
        <f>IF(พัฒนาผู้เรียน!I37="","",พัฒนาผู้เรียน!I37)</f>
        <v/>
      </c>
      <c r="J37" s="482" t="str">
        <f>IF(พัฒนาผู้เรียน!J37="","",พัฒนาผู้เรียน!J37)</f>
        <v/>
      </c>
      <c r="K37" s="482" t="str">
        <f>IF(พัฒนาผู้เรียน!K37="","",พัฒนาผู้เรียน!K37)</f>
        <v/>
      </c>
      <c r="L37" s="233"/>
      <c r="M37" s="441"/>
    </row>
    <row r="38" spans="2:13" s="19" customFormat="1" ht="18.75">
      <c r="B38" s="441"/>
      <c r="C38" s="125"/>
      <c r="D38" s="15" t="str">
        <f>IF(ข้อมูลนร.2!D38="","",ข้อมูลนร.2!D38)</f>
        <v/>
      </c>
      <c r="E38" s="49" t="str">
        <f>IF(ข้อมูลนร.2!G38="","",ข้อมูลนร.2!G38)</f>
        <v/>
      </c>
      <c r="F38" s="482" t="str">
        <f>IF(พัฒนาผู้เรียน!F38="","",พัฒนาผู้เรียน!F38)</f>
        <v/>
      </c>
      <c r="G38" s="482" t="str">
        <f>IF(พัฒนาผู้เรียน!G38="","",พัฒนาผู้เรียน!G38)</f>
        <v/>
      </c>
      <c r="H38" s="482" t="str">
        <f>IF(พัฒนาผู้เรียน!H38="","",พัฒนาผู้เรียน!H38)</f>
        <v/>
      </c>
      <c r="I38" s="482" t="str">
        <f>IF(พัฒนาผู้เรียน!I38="","",พัฒนาผู้เรียน!I38)</f>
        <v/>
      </c>
      <c r="J38" s="482" t="str">
        <f>IF(พัฒนาผู้เรียน!J38="","",พัฒนาผู้เรียน!J38)</f>
        <v/>
      </c>
      <c r="K38" s="482" t="str">
        <f>IF(พัฒนาผู้เรียน!K38="","",พัฒนาผู้เรียน!K38)</f>
        <v/>
      </c>
      <c r="L38" s="233"/>
      <c r="M38" s="441"/>
    </row>
    <row r="39" spans="2:13" s="19" customFormat="1" ht="18.75">
      <c r="B39" s="441"/>
      <c r="C39" s="125"/>
      <c r="D39" s="15" t="str">
        <f>IF(ข้อมูลนร.2!D39="","",ข้อมูลนร.2!D39)</f>
        <v/>
      </c>
      <c r="E39" s="49" t="str">
        <f>IF(ข้อมูลนร.2!G39="","",ข้อมูลนร.2!G39)</f>
        <v/>
      </c>
      <c r="F39" s="482" t="str">
        <f>IF(พัฒนาผู้เรียน!F39="","",พัฒนาผู้เรียน!F39)</f>
        <v/>
      </c>
      <c r="G39" s="482" t="str">
        <f>IF(พัฒนาผู้เรียน!G39="","",พัฒนาผู้เรียน!G39)</f>
        <v/>
      </c>
      <c r="H39" s="482" t="str">
        <f>IF(พัฒนาผู้เรียน!H39="","",พัฒนาผู้เรียน!H39)</f>
        <v/>
      </c>
      <c r="I39" s="482" t="str">
        <f>IF(พัฒนาผู้เรียน!I39="","",พัฒนาผู้เรียน!I39)</f>
        <v/>
      </c>
      <c r="J39" s="482" t="str">
        <f>IF(พัฒนาผู้เรียน!J39="","",พัฒนาผู้เรียน!J39)</f>
        <v/>
      </c>
      <c r="K39" s="482" t="str">
        <f>IF(พัฒนาผู้เรียน!K39="","",พัฒนาผู้เรียน!K39)</f>
        <v/>
      </c>
      <c r="L39" s="233"/>
      <c r="M39" s="441"/>
    </row>
    <row r="40" spans="2:13" s="19" customFormat="1" ht="18.75">
      <c r="B40" s="441"/>
      <c r="C40" s="125"/>
      <c r="D40" s="15" t="str">
        <f>IF(ข้อมูลนร.2!D40="","",ข้อมูลนร.2!D40)</f>
        <v/>
      </c>
      <c r="E40" s="49" t="str">
        <f>IF(ข้อมูลนร.2!G40="","",ข้อมูลนร.2!G40)</f>
        <v/>
      </c>
      <c r="F40" s="482" t="str">
        <f>IF(พัฒนาผู้เรียน!F40="","",พัฒนาผู้เรียน!F40)</f>
        <v/>
      </c>
      <c r="G40" s="482" t="str">
        <f>IF(พัฒนาผู้เรียน!G40="","",พัฒนาผู้เรียน!G40)</f>
        <v/>
      </c>
      <c r="H40" s="482" t="str">
        <f>IF(พัฒนาผู้เรียน!H40="","",พัฒนาผู้เรียน!H40)</f>
        <v/>
      </c>
      <c r="I40" s="482" t="str">
        <f>IF(พัฒนาผู้เรียน!I40="","",พัฒนาผู้เรียน!I40)</f>
        <v/>
      </c>
      <c r="J40" s="482" t="str">
        <f>IF(พัฒนาผู้เรียน!J40="","",พัฒนาผู้เรียน!J40)</f>
        <v/>
      </c>
      <c r="K40" s="482" t="str">
        <f>IF(พัฒนาผู้เรียน!K40="","",พัฒนาผู้เรียน!K40)</f>
        <v/>
      </c>
      <c r="L40" s="233"/>
      <c r="M40" s="441"/>
    </row>
    <row r="41" spans="2:13" s="19" customFormat="1" ht="18.75">
      <c r="B41" s="441"/>
      <c r="C41" s="125"/>
      <c r="D41" s="15" t="str">
        <f>IF(ข้อมูลนร.2!D41="","",ข้อมูลนร.2!D41)</f>
        <v/>
      </c>
      <c r="E41" s="49" t="str">
        <f>IF(ข้อมูลนร.2!G41="","",ข้อมูลนร.2!G41)</f>
        <v/>
      </c>
      <c r="F41" s="482" t="str">
        <f>IF(พัฒนาผู้เรียน!F41="","",พัฒนาผู้เรียน!F41)</f>
        <v/>
      </c>
      <c r="G41" s="482" t="str">
        <f>IF(พัฒนาผู้เรียน!G41="","",พัฒนาผู้เรียน!G41)</f>
        <v/>
      </c>
      <c r="H41" s="482" t="str">
        <f>IF(พัฒนาผู้เรียน!H41="","",พัฒนาผู้เรียน!H41)</f>
        <v/>
      </c>
      <c r="I41" s="482" t="str">
        <f>IF(พัฒนาผู้เรียน!I41="","",พัฒนาผู้เรียน!I41)</f>
        <v/>
      </c>
      <c r="J41" s="482" t="str">
        <f>IF(พัฒนาผู้เรียน!J41="","",พัฒนาผู้เรียน!J41)</f>
        <v/>
      </c>
      <c r="K41" s="482" t="str">
        <f>IF(พัฒนาผู้เรียน!K41="","",พัฒนาผู้เรียน!K41)</f>
        <v/>
      </c>
      <c r="L41" s="233"/>
      <c r="M41" s="441"/>
    </row>
    <row r="42" spans="2:13">
      <c r="B42" s="14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4"/>
    </row>
    <row r="43" spans="2:13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</sheetData>
  <sheetProtection algorithmName="SHA-512" hashValue="xGfQrj/qfd5b6e5eFABPJ6xId1M22036B2LJtVJ9EeHk/RLivxGx/RBPHBxrdCa0isQvr+Vhmi0VlRGC3sn67w==" saltValue="nhAv69HQkMEBV0vvX/Sdog==" spinCount="100000" sheet="1" objects="1" scenarios="1" selectLockedCells="1" selectUnlockedCells="1"/>
  <mergeCells count="2">
    <mergeCell ref="D3:K3"/>
    <mergeCell ref="D4:K4"/>
  </mergeCells>
  <pageMargins left="0.27559055118110237" right="0.11811023622047245" top="0.47244094488188981" bottom="0.15748031496062992" header="0.19685039370078741" footer="0.19685039370078741"/>
  <pageSetup paperSize="9" orientation="portrait" blackAndWhite="1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70C0"/>
  </sheetPr>
  <dimension ref="B1:L43"/>
  <sheetViews>
    <sheetView showGridLines="0" showRowColHeaders="0" zoomScaleNormal="100" workbookViewId="0"/>
  </sheetViews>
  <sheetFormatPr defaultRowHeight="18"/>
  <cols>
    <col min="1" max="1" width="30.25" style="41" customWidth="1"/>
    <col min="2" max="3" width="3.625" style="41" customWidth="1"/>
    <col min="4" max="4" width="3.5" style="41" customWidth="1"/>
    <col min="5" max="5" width="7.125" style="41" customWidth="1"/>
    <col min="6" max="6" width="13" style="41" customWidth="1"/>
    <col min="7" max="7" width="21.25" style="41" customWidth="1"/>
    <col min="8" max="8" width="8.75" style="42" customWidth="1"/>
    <col min="9" max="9" width="5.125" style="41" customWidth="1"/>
    <col min="10" max="10" width="34.375" style="41" customWidth="1"/>
    <col min="11" max="12" width="3.75" style="41" customWidth="1"/>
    <col min="13" max="16384" width="9" style="41"/>
  </cols>
  <sheetData>
    <row r="1" spans="2:12" ht="20.100000000000001" customHeight="1">
      <c r="B1" s="56"/>
      <c r="C1" s="56"/>
      <c r="D1" s="56"/>
      <c r="E1" s="56"/>
      <c r="F1" s="56"/>
      <c r="G1" s="56"/>
      <c r="H1" s="57"/>
      <c r="I1" s="56"/>
      <c r="J1" s="56"/>
      <c r="K1" s="56"/>
      <c r="L1" s="56"/>
    </row>
    <row r="2" spans="2:12" ht="20.100000000000001" customHeight="1">
      <c r="B2" s="56"/>
      <c r="C2" s="53"/>
      <c r="D2" s="53"/>
      <c r="E2" s="53"/>
      <c r="F2" s="53"/>
      <c r="G2" s="53"/>
      <c r="H2" s="54"/>
      <c r="I2" s="53"/>
      <c r="J2" s="53"/>
      <c r="K2" s="53"/>
      <c r="L2" s="56"/>
    </row>
    <row r="3" spans="2:12" ht="32.25" customHeight="1">
      <c r="B3" s="56"/>
      <c r="C3" s="53"/>
      <c r="D3" s="340"/>
      <c r="E3" s="590" t="s">
        <v>105</v>
      </c>
      <c r="F3" s="590"/>
      <c r="G3" s="590"/>
      <c r="H3" s="590"/>
      <c r="I3" s="590"/>
      <c r="J3" s="590"/>
      <c r="K3" s="53"/>
      <c r="L3" s="56"/>
    </row>
    <row r="4" spans="2:12" ht="29.25" customHeight="1">
      <c r="B4" s="56"/>
      <c r="C4" s="53"/>
      <c r="D4" s="43"/>
      <c r="E4" s="591" t="str">
        <f>"ชั้น"&amp;ข้อมูลพื้นฐาน!T6 &amp;"         "&amp;"ปีการศึกษา" &amp;" "&amp;ข้อมูลพื้นฐาน!T5</f>
        <v>ชั้นประถมศึกษาปีที่  2         ปีการศึกษา 2566</v>
      </c>
      <c r="F4" s="591"/>
      <c r="G4" s="591"/>
      <c r="H4" s="591"/>
      <c r="I4" s="591"/>
      <c r="J4" s="591"/>
      <c r="K4" s="55"/>
      <c r="L4" s="56"/>
    </row>
    <row r="5" spans="2:12" ht="11.25" hidden="1" customHeight="1">
      <c r="B5" s="56"/>
      <c r="C5" s="53"/>
      <c r="D5" s="44"/>
      <c r="E5" s="44"/>
      <c r="F5" s="45"/>
      <c r="G5" s="45"/>
      <c r="H5" s="45"/>
      <c r="I5" s="45"/>
      <c r="J5" s="46"/>
      <c r="K5" s="53"/>
      <c r="L5" s="56"/>
    </row>
    <row r="6" spans="2:12" ht="37.5">
      <c r="B6" s="56"/>
      <c r="C6" s="53"/>
      <c r="D6" s="47" t="s">
        <v>32</v>
      </c>
      <c r="E6" s="47" t="s">
        <v>33</v>
      </c>
      <c r="F6" s="47" t="s">
        <v>23</v>
      </c>
      <c r="G6" s="47" t="s">
        <v>34</v>
      </c>
      <c r="H6" s="47" t="s">
        <v>35</v>
      </c>
      <c r="I6" s="47" t="s">
        <v>36</v>
      </c>
      <c r="J6" s="47" t="s">
        <v>49</v>
      </c>
      <c r="K6" s="53"/>
      <c r="L6" s="56"/>
    </row>
    <row r="7" spans="2:12" ht="18.75">
      <c r="B7" s="56"/>
      <c r="C7" s="53"/>
      <c r="D7" s="15" t="str">
        <f>IF(G7="","","1")</f>
        <v>1</v>
      </c>
      <c r="E7" s="15">
        <f>IF(ข้อมูลนร.1!D6="","",ข้อมูลนร.1!D6)</f>
        <v>1111</v>
      </c>
      <c r="F7" s="48">
        <f>IF(ข้อมูลนร.1!C6="","",ข้อมูลนร.1!C6)</f>
        <v>1111111111111</v>
      </c>
      <c r="G7" s="49" t="str">
        <f>IF(ข้อมูลนร.1!F6="","",ข้อมูลนร.1!F6&amp;ข้อมูลนร.1!G6&amp;"  "&amp;ข้อมูลนร.1!H6)</f>
        <v>เด็กชายภูผา  ดอทคอม</v>
      </c>
      <c r="H7" s="50">
        <f>IF(ข้อมูลนร.1!I6="","",ข้อมูลนร.1!I6)</f>
        <v>239083</v>
      </c>
      <c r="I7" s="518" t="str">
        <f>IF(H7="","",ข้อมูลนร.1!J6&amp;" / "&amp;ข้อมูลนร.1!K6)</f>
        <v>11 / 9</v>
      </c>
      <c r="J7" s="52" t="str">
        <f>IF(ข้อมูลนร.1!L6="","",ข้อมูลนร.1!L6&amp;" หมู่ที่ "&amp;ข้อมูลนร.1!M6&amp;" ต."&amp;ข้อมูลนร.1!O6&amp;" อ."&amp;ข้อมูลนร.1!P6&amp;" จ."&amp;ข้อมูลนร.1!Q6)</f>
        <v>1/1 หมู่ที่ 2 ต.หนองกอมเกาะ อ.เมือง จ.หนองคาย</v>
      </c>
      <c r="K7" s="53"/>
      <c r="L7" s="56"/>
    </row>
    <row r="8" spans="2:12" ht="18.75">
      <c r="B8" s="56"/>
      <c r="C8" s="53"/>
      <c r="D8" s="15" t="str">
        <f>IF(G8="","","2")</f>
        <v>2</v>
      </c>
      <c r="E8" s="15">
        <f>IF(ข้อมูลนร.1!D7="","",ข้อมูลนร.1!D7)</f>
        <v>1112</v>
      </c>
      <c r="F8" s="48">
        <f>IF(ข้อมูลนร.1!C7="","",ข้อมูลนร.1!C7)</f>
        <v>2222222222222</v>
      </c>
      <c r="G8" s="49" t="str">
        <f>IF(ข้อมูลนร.1!F7="","",ข้อมูลนร.1!F7&amp;ข้อมูลนร.1!G7&amp;"  "&amp;ข้อมูลนร.1!H7)</f>
        <v>เด็กชายดำ  ดอทคอม</v>
      </c>
      <c r="H8" s="50">
        <f>IF(ข้อมูลนร.1!I7="","",ข้อมูลนร.1!I7)</f>
        <v>239121</v>
      </c>
      <c r="I8" s="518" t="str">
        <f>IF(H8="","",ข้อมูลนร.1!J7&amp;" / "&amp;ข้อมูลนร.1!K7)</f>
        <v>11 / 8</v>
      </c>
      <c r="J8" s="52" t="str">
        <f>IF(ข้อมูลนร.1!L7="","",ข้อมูลนร.1!L7&amp;" หมู่ที่ "&amp;ข้อมูลนร.1!M7&amp;" ต."&amp;ข้อมูลนร.1!O7&amp;" อ."&amp;ข้อมูลนร.1!P7&amp;" จ."&amp;ข้อมูลนร.1!Q7)</f>
        <v>65 หมู่ที่ 5 ต.หนองกอมเกาะ อ.เมือง จ.หนองคาย</v>
      </c>
      <c r="K8" s="53"/>
      <c r="L8" s="56"/>
    </row>
    <row r="9" spans="2:12" ht="18.75">
      <c r="B9" s="56"/>
      <c r="C9" s="53"/>
      <c r="D9" s="15" t="str">
        <f>IF(G9="","","3")</f>
        <v>3</v>
      </c>
      <c r="E9" s="15">
        <f>IF(ข้อมูลนร.1!D8="","",ข้อมูลนร.1!D8)</f>
        <v>1113</v>
      </c>
      <c r="F9" s="48">
        <f>IF(ข้อมูลนร.1!C8="","",ข้อมูลนร.1!C8)</f>
        <v>3333333333333</v>
      </c>
      <c r="G9" s="49" t="str">
        <f>IF(ข้อมูลนร.1!F8="","",ข้อมูลนร.1!F8&amp;ข้อมูลนร.1!G8&amp;"  "&amp;ข้อมูลนร.1!H8)</f>
        <v>เด็กหญิงแดง  ดอทคอม</v>
      </c>
      <c r="H9" s="50">
        <f>IF(ข้อมูลนร.1!I8="","",ข้อมูลนร.1!I8)</f>
        <v>239006</v>
      </c>
      <c r="I9" s="518" t="str">
        <f>IF(H9="","",ข้อมูลนร.1!J8&amp;" / "&amp;ข้อมูลนร.1!K8)</f>
        <v>12 / 0</v>
      </c>
      <c r="J9" s="52" t="str">
        <f>IF(ข้อมูลนร.1!L8="","",ข้อมูลนร.1!L8&amp;" หมู่ที่ "&amp;ข้อมูลนร.1!M8&amp;" ต."&amp;ข้อมูลนร.1!O8&amp;" อ."&amp;ข้อมูลนร.1!P8&amp;" จ."&amp;ข้อมูลนร.1!Q8)</f>
        <v>302 หมู่ที่ 7 ต.หนองกอมเกาะ อ.เมือง จ.หนองคาย</v>
      </c>
      <c r="K9" s="53"/>
      <c r="L9" s="56"/>
    </row>
    <row r="10" spans="2:12" ht="18.75">
      <c r="B10" s="56"/>
      <c r="C10" s="53"/>
      <c r="D10" s="15" t="str">
        <f>IF(G10="","","4")</f>
        <v>4</v>
      </c>
      <c r="E10" s="15" t="str">
        <f>IF(ข้อมูลนร.1!D9="","",ข้อมูลนร.1!D9)</f>
        <v/>
      </c>
      <c r="F10" s="48" t="str">
        <f>IF(ข้อมูลนร.1!C9="","",ข้อมูลนร.1!C9)</f>
        <v/>
      </c>
      <c r="G10" s="49" t="str">
        <f>IF(ข้อมูลนร.1!F9="","",ข้อมูลนร.1!F9&amp;ข้อมูลนร.1!G9&amp;"  "&amp;ข้อมูลนร.1!H9)</f>
        <v>เด็กหญิงแดง  ดอทคอม</v>
      </c>
      <c r="H10" s="50" t="str">
        <f>IF(ข้อมูลนร.1!I9="","",ข้อมูลนร.1!I9)</f>
        <v/>
      </c>
      <c r="I10" s="344" t="str">
        <f>IF(H10="","",ข้อมูลนร.1!J9&amp;" / "&amp;ข้อมูลนร.1!K9)</f>
        <v/>
      </c>
      <c r="J10" s="52" t="str">
        <f>IF(ข้อมูลนร.1!L9="","",ข้อมูลนร.1!L9&amp;" หมู่ที่ "&amp;ข้อมูลนร.1!M9&amp;" ต."&amp;ข้อมูลนร.1!O9&amp;" อ."&amp;ข้อมูลนร.1!P9&amp;" จ."&amp;ข้อมูลนร.1!Q9)</f>
        <v/>
      </c>
      <c r="K10" s="53"/>
      <c r="L10" s="56"/>
    </row>
    <row r="11" spans="2:12" ht="18.75">
      <c r="B11" s="56"/>
      <c r="C11" s="53"/>
      <c r="D11" s="15" t="str">
        <f>IF(G11="","","5")</f>
        <v/>
      </c>
      <c r="E11" s="15" t="str">
        <f>IF(ข้อมูลนร.1!D10="","",ข้อมูลนร.1!D10)</f>
        <v/>
      </c>
      <c r="F11" s="48" t="str">
        <f>IF(ข้อมูลนร.1!C10="","",ข้อมูลนร.1!C10)</f>
        <v/>
      </c>
      <c r="G11" s="49" t="str">
        <f>IF(ข้อมูลนร.1!F10="","",ข้อมูลนร.1!F10&amp;ข้อมูลนร.1!G10&amp;"  "&amp;ข้อมูลนร.1!H10)</f>
        <v/>
      </c>
      <c r="H11" s="50" t="str">
        <f>IF(ข้อมูลนร.1!I10="","",ข้อมูลนร.1!I10)</f>
        <v/>
      </c>
      <c r="I11" s="518" t="str">
        <f>IF(H11="","",ข้อมูลนร.1!J10&amp;" / "&amp;ข้อมูลนร.1!K10)</f>
        <v/>
      </c>
      <c r="J11" s="52" t="str">
        <f>IF(ข้อมูลนร.1!L10="","",ข้อมูลนร.1!L10&amp;" หมู่ที่ "&amp;ข้อมูลนร.1!M10&amp;" ต."&amp;ข้อมูลนร.1!O10&amp;" อ."&amp;ข้อมูลนร.1!P10&amp;" จ."&amp;ข้อมูลนร.1!Q10)</f>
        <v/>
      </c>
      <c r="K11" s="53"/>
      <c r="L11" s="56"/>
    </row>
    <row r="12" spans="2:12" ht="18.75">
      <c r="B12" s="56"/>
      <c r="C12" s="53"/>
      <c r="D12" s="15" t="str">
        <f>IF(G12="","","6")</f>
        <v/>
      </c>
      <c r="E12" s="15" t="str">
        <f>IF(ข้อมูลนร.1!D11="","",ข้อมูลนร.1!D11)</f>
        <v/>
      </c>
      <c r="F12" s="48" t="str">
        <f>IF(ข้อมูลนร.1!C11="","",ข้อมูลนร.1!C11)</f>
        <v/>
      </c>
      <c r="G12" s="49" t="str">
        <f>IF(ข้อมูลนร.1!F11="","",ข้อมูลนร.1!F11&amp;ข้อมูลนร.1!G11&amp;"  "&amp;ข้อมูลนร.1!H11)</f>
        <v/>
      </c>
      <c r="H12" s="50" t="str">
        <f>IF(ข้อมูลนร.1!I11="","",ข้อมูลนร.1!I11)</f>
        <v/>
      </c>
      <c r="I12" s="518" t="str">
        <f>IF(H12="","",ข้อมูลนร.1!J11&amp;" / "&amp;ข้อมูลนร.1!K11)</f>
        <v/>
      </c>
      <c r="J12" s="52" t="str">
        <f>IF(ข้อมูลนร.1!L11="","",ข้อมูลนร.1!L11&amp;" หมู่ที่ "&amp;ข้อมูลนร.1!M11&amp;" ต."&amp;ข้อมูลนร.1!O11&amp;" อ."&amp;ข้อมูลนร.1!P11&amp;" จ."&amp;ข้อมูลนร.1!Q11)</f>
        <v/>
      </c>
      <c r="K12" s="53"/>
      <c r="L12" s="56"/>
    </row>
    <row r="13" spans="2:12" ht="18.75">
      <c r="B13" s="56"/>
      <c r="C13" s="53"/>
      <c r="D13" s="15" t="str">
        <f>IF(G13="","","7")</f>
        <v/>
      </c>
      <c r="E13" s="15" t="str">
        <f>IF(ข้อมูลนร.1!D12="","",ข้อมูลนร.1!D12)</f>
        <v/>
      </c>
      <c r="F13" s="48" t="str">
        <f>IF(ข้อมูลนร.1!C12="","",ข้อมูลนร.1!C12)</f>
        <v/>
      </c>
      <c r="G13" s="49" t="str">
        <f>IF(ข้อมูลนร.1!F12="","",ข้อมูลนร.1!F12&amp;ข้อมูลนร.1!G12&amp;"  "&amp;ข้อมูลนร.1!H12)</f>
        <v/>
      </c>
      <c r="H13" s="50" t="str">
        <f>IF(ข้อมูลนร.1!I12="","",ข้อมูลนร.1!I12)</f>
        <v/>
      </c>
      <c r="I13" s="518" t="str">
        <f>IF(H13="","",ข้อมูลนร.1!J12&amp;" / "&amp;ข้อมูลนร.1!K12)</f>
        <v/>
      </c>
      <c r="J13" s="52" t="str">
        <f>IF(ข้อมูลนร.1!L12="","",ข้อมูลนร.1!L12&amp;" หมู่ที่ "&amp;ข้อมูลนร.1!M12&amp;" ต."&amp;ข้อมูลนร.1!O12&amp;" อ."&amp;ข้อมูลนร.1!P12&amp;" จ."&amp;ข้อมูลนร.1!Q12)</f>
        <v/>
      </c>
      <c r="K13" s="53"/>
      <c r="L13" s="56"/>
    </row>
    <row r="14" spans="2:12" ht="18.75">
      <c r="B14" s="56"/>
      <c r="C14" s="53"/>
      <c r="D14" s="15" t="str">
        <f>IF(G14="","","8")</f>
        <v/>
      </c>
      <c r="E14" s="15" t="str">
        <f>IF(ข้อมูลนร.1!D13="","",ข้อมูลนร.1!D13)</f>
        <v/>
      </c>
      <c r="F14" s="48" t="str">
        <f>IF(ข้อมูลนร.1!C13="","",ข้อมูลนร.1!C13)</f>
        <v/>
      </c>
      <c r="G14" s="49" t="str">
        <f>IF(ข้อมูลนร.1!F13="","",ข้อมูลนร.1!F13&amp;ข้อมูลนร.1!G13&amp;"  "&amp;ข้อมูลนร.1!H13)</f>
        <v/>
      </c>
      <c r="H14" s="50" t="str">
        <f>IF(ข้อมูลนร.1!I13="","",ข้อมูลนร.1!I13)</f>
        <v/>
      </c>
      <c r="I14" s="518" t="str">
        <f>IF(H14="","",ข้อมูลนร.1!J13&amp;" / "&amp;ข้อมูลนร.1!K13)</f>
        <v/>
      </c>
      <c r="J14" s="52" t="str">
        <f>IF(ข้อมูลนร.1!L13="","",ข้อมูลนร.1!L13&amp;" หมู่ที่ "&amp;ข้อมูลนร.1!M13&amp;" ต."&amp;ข้อมูลนร.1!O13&amp;" อ."&amp;ข้อมูลนร.1!P13&amp;" จ."&amp;ข้อมูลนร.1!Q13)</f>
        <v/>
      </c>
      <c r="K14" s="53"/>
      <c r="L14" s="56"/>
    </row>
    <row r="15" spans="2:12" ht="18.75">
      <c r="B15" s="56"/>
      <c r="C15" s="53"/>
      <c r="D15" s="15" t="str">
        <f>IF(G15="","","9")</f>
        <v/>
      </c>
      <c r="E15" s="15" t="str">
        <f>IF(ข้อมูลนร.1!D14="","",ข้อมูลนร.1!D14)</f>
        <v/>
      </c>
      <c r="F15" s="48" t="str">
        <f>IF(ข้อมูลนร.1!C14="","",ข้อมูลนร.1!C14)</f>
        <v/>
      </c>
      <c r="G15" s="49" t="str">
        <f>IF(ข้อมูลนร.1!F14="","",ข้อมูลนร.1!F14&amp;ข้อมูลนร.1!G14&amp;"  "&amp;ข้อมูลนร.1!H14)</f>
        <v/>
      </c>
      <c r="H15" s="50" t="str">
        <f>IF(ข้อมูลนร.1!I14="","",ข้อมูลนร.1!I14)</f>
        <v/>
      </c>
      <c r="I15" s="518" t="str">
        <f>IF(H15="","",ข้อมูลนร.1!J14&amp;" / "&amp;ข้อมูลนร.1!K14)</f>
        <v/>
      </c>
      <c r="J15" s="52" t="str">
        <f>IF(ข้อมูลนร.1!L14="","",ข้อมูลนร.1!L14&amp;" หมู่ที่ "&amp;ข้อมูลนร.1!M14&amp;" ต."&amp;ข้อมูลนร.1!O14&amp;" อ."&amp;ข้อมูลนร.1!P14&amp;" จ."&amp;ข้อมูลนร.1!Q14)</f>
        <v/>
      </c>
      <c r="K15" s="53"/>
      <c r="L15" s="56"/>
    </row>
    <row r="16" spans="2:12" ht="18.75">
      <c r="B16" s="56"/>
      <c r="C16" s="53"/>
      <c r="D16" s="15" t="str">
        <f>IF(G16="","","10")</f>
        <v/>
      </c>
      <c r="E16" s="15" t="str">
        <f>IF(ข้อมูลนร.1!D15="","",ข้อมูลนร.1!D15)</f>
        <v/>
      </c>
      <c r="F16" s="48" t="str">
        <f>IF(ข้อมูลนร.1!C15="","",ข้อมูลนร.1!C15)</f>
        <v/>
      </c>
      <c r="G16" s="49" t="str">
        <f>IF(ข้อมูลนร.1!F15="","",ข้อมูลนร.1!F15&amp;ข้อมูลนร.1!G15&amp;"  "&amp;ข้อมูลนร.1!H15)</f>
        <v/>
      </c>
      <c r="H16" s="50" t="str">
        <f>IF(ข้อมูลนร.1!I15="","",ข้อมูลนร.1!I15)</f>
        <v/>
      </c>
      <c r="I16" s="518" t="str">
        <f>IF(H16="","",ข้อมูลนร.1!J15&amp;" / "&amp;ข้อมูลนร.1!K15)</f>
        <v/>
      </c>
      <c r="J16" s="52" t="str">
        <f>IF(ข้อมูลนร.1!L15="","",ข้อมูลนร.1!L15&amp;" หมู่ที่ "&amp;ข้อมูลนร.1!M15&amp;" ต."&amp;ข้อมูลนร.1!O15&amp;" อ."&amp;ข้อมูลนร.1!P15&amp;" จ."&amp;ข้อมูลนร.1!Q15)</f>
        <v/>
      </c>
      <c r="K16" s="53"/>
      <c r="L16" s="56"/>
    </row>
    <row r="17" spans="2:12" ht="18.75">
      <c r="B17" s="56"/>
      <c r="C17" s="53"/>
      <c r="D17" s="15" t="str">
        <f>IF(G17="","","11")</f>
        <v/>
      </c>
      <c r="E17" s="15" t="str">
        <f>IF(ข้อมูลนร.1!D16="","",ข้อมูลนร.1!D16)</f>
        <v/>
      </c>
      <c r="F17" s="48" t="str">
        <f>IF(ข้อมูลนร.1!C16="","",ข้อมูลนร.1!C16)</f>
        <v/>
      </c>
      <c r="G17" s="49" t="str">
        <f>IF(ข้อมูลนร.1!F16="","",ข้อมูลนร.1!F16&amp;ข้อมูลนร.1!G16&amp;"  "&amp;ข้อมูลนร.1!H16)</f>
        <v/>
      </c>
      <c r="H17" s="50" t="str">
        <f>IF(ข้อมูลนร.1!I16="","",ข้อมูลนร.1!I16)</f>
        <v/>
      </c>
      <c r="I17" s="518" t="str">
        <f>IF(H17="","",ข้อมูลนร.1!J16&amp;" / "&amp;ข้อมูลนร.1!K16)</f>
        <v/>
      </c>
      <c r="J17" s="52" t="str">
        <f>IF(ข้อมูลนร.1!L16="","",ข้อมูลนร.1!L16&amp;" หมู่ที่ "&amp;ข้อมูลนร.1!M16&amp;" ต."&amp;ข้อมูลนร.1!O16&amp;" อ."&amp;ข้อมูลนร.1!P16&amp;" จ."&amp;ข้อมูลนร.1!Q16)</f>
        <v/>
      </c>
      <c r="K17" s="53"/>
      <c r="L17" s="56"/>
    </row>
    <row r="18" spans="2:12" ht="18.75">
      <c r="B18" s="56"/>
      <c r="C18" s="53"/>
      <c r="D18" s="15" t="str">
        <f>IF(G18="","","12")</f>
        <v/>
      </c>
      <c r="E18" s="15" t="str">
        <f>IF(ข้อมูลนร.1!D17="","",ข้อมูลนร.1!D17)</f>
        <v/>
      </c>
      <c r="F18" s="48" t="str">
        <f>IF(ข้อมูลนร.1!C17="","",ข้อมูลนร.1!C17)</f>
        <v/>
      </c>
      <c r="G18" s="49" t="str">
        <f>IF(ข้อมูลนร.1!F17="","",ข้อมูลนร.1!F17&amp;ข้อมูลนร.1!G17&amp;"  "&amp;ข้อมูลนร.1!H17)</f>
        <v/>
      </c>
      <c r="H18" s="50" t="str">
        <f>IF(ข้อมูลนร.1!I17="","",ข้อมูลนร.1!I17)</f>
        <v/>
      </c>
      <c r="I18" s="518" t="str">
        <f>IF(H18="","",ข้อมูลนร.1!J17&amp;" / "&amp;ข้อมูลนร.1!K17)</f>
        <v/>
      </c>
      <c r="J18" s="52" t="str">
        <f>IF(ข้อมูลนร.1!L17="","",ข้อมูลนร.1!L17&amp;" หมู่ที่ "&amp;ข้อมูลนร.1!M17&amp;" ต."&amp;ข้อมูลนร.1!O17&amp;" อ."&amp;ข้อมูลนร.1!P17&amp;" จ."&amp;ข้อมูลนร.1!Q17)</f>
        <v/>
      </c>
      <c r="K18" s="53"/>
      <c r="L18" s="56"/>
    </row>
    <row r="19" spans="2:12" ht="18.75">
      <c r="B19" s="56"/>
      <c r="C19" s="53"/>
      <c r="D19" s="15" t="str">
        <f>IF(G19="","","13")</f>
        <v/>
      </c>
      <c r="E19" s="15" t="str">
        <f>IF(ข้อมูลนร.1!D18="","",ข้อมูลนร.1!D18)</f>
        <v/>
      </c>
      <c r="F19" s="48" t="str">
        <f>IF(ข้อมูลนร.1!C18="","",ข้อมูลนร.1!C18)</f>
        <v/>
      </c>
      <c r="G19" s="49" t="str">
        <f>IF(ข้อมูลนร.1!F18="","",ข้อมูลนร.1!F18&amp;ข้อมูลนร.1!G18&amp;"  "&amp;ข้อมูลนร.1!H18)</f>
        <v/>
      </c>
      <c r="H19" s="50" t="str">
        <f>IF(ข้อมูลนร.1!I18="","",ข้อมูลนร.1!I18)</f>
        <v/>
      </c>
      <c r="I19" s="518" t="str">
        <f>IF(H19="","",ข้อมูลนร.1!J18&amp;" / "&amp;ข้อมูลนร.1!K18)</f>
        <v/>
      </c>
      <c r="J19" s="52" t="str">
        <f>IF(ข้อมูลนร.1!L18="","",ข้อมูลนร.1!L18&amp;" หมู่ที่ "&amp;ข้อมูลนร.1!M18&amp;" ต."&amp;ข้อมูลนร.1!O18&amp;" อ."&amp;ข้อมูลนร.1!P18&amp;" จ."&amp;ข้อมูลนร.1!Q18)</f>
        <v/>
      </c>
      <c r="K19" s="53"/>
      <c r="L19" s="56"/>
    </row>
    <row r="20" spans="2:12" ht="18.75">
      <c r="B20" s="56"/>
      <c r="C20" s="53"/>
      <c r="D20" s="15" t="str">
        <f>IF(G20="","","14")</f>
        <v/>
      </c>
      <c r="E20" s="15" t="str">
        <f>IF(ข้อมูลนร.1!D19="","",ข้อมูลนร.1!D19)</f>
        <v/>
      </c>
      <c r="F20" s="48" t="str">
        <f>IF(ข้อมูลนร.1!C19="","",ข้อมูลนร.1!C19)</f>
        <v/>
      </c>
      <c r="G20" s="49" t="str">
        <f>IF(ข้อมูลนร.1!F19="","",ข้อมูลนร.1!F19&amp;ข้อมูลนร.1!G19&amp;"  "&amp;ข้อมูลนร.1!H19)</f>
        <v/>
      </c>
      <c r="H20" s="50" t="str">
        <f>IF(ข้อมูลนร.1!I19="","",ข้อมูลนร.1!I19)</f>
        <v/>
      </c>
      <c r="I20" s="518" t="str">
        <f>IF(H20="","",ข้อมูลนร.1!J19&amp;" / "&amp;ข้อมูลนร.1!K19)</f>
        <v/>
      </c>
      <c r="J20" s="52" t="str">
        <f>IF(ข้อมูลนร.1!L19="","",ข้อมูลนร.1!L19&amp;" หมู่ที่ "&amp;ข้อมูลนร.1!M19&amp;" ต."&amp;ข้อมูลนร.1!O19&amp;" อ."&amp;ข้อมูลนร.1!P19&amp;" จ."&amp;ข้อมูลนร.1!Q19)</f>
        <v/>
      </c>
      <c r="K20" s="53"/>
      <c r="L20" s="56"/>
    </row>
    <row r="21" spans="2:12" ht="18.75">
      <c r="B21" s="56"/>
      <c r="C21" s="53"/>
      <c r="D21" s="15" t="str">
        <f>IF(G21="","","15")</f>
        <v/>
      </c>
      <c r="E21" s="15" t="str">
        <f>IF(ข้อมูลนร.1!D20="","",ข้อมูลนร.1!D20)</f>
        <v/>
      </c>
      <c r="F21" s="48" t="str">
        <f>IF(ข้อมูลนร.1!C20="","",ข้อมูลนร.1!C20)</f>
        <v/>
      </c>
      <c r="G21" s="49" t="str">
        <f>IF(ข้อมูลนร.1!F20="","",ข้อมูลนร.1!F20&amp;ข้อมูลนร.1!G20&amp;"  "&amp;ข้อมูลนร.1!H20)</f>
        <v/>
      </c>
      <c r="H21" s="50" t="str">
        <f>IF(ข้อมูลนร.1!I20="","",ข้อมูลนร.1!I20)</f>
        <v/>
      </c>
      <c r="I21" s="518" t="str">
        <f>IF(H21="","",ข้อมูลนร.1!J20&amp;" / "&amp;ข้อมูลนร.1!K20)</f>
        <v/>
      </c>
      <c r="J21" s="52" t="str">
        <f>IF(ข้อมูลนร.1!L20="","",ข้อมูลนร.1!L20&amp;" หมู่ที่ "&amp;ข้อมูลนร.1!M20&amp;" ต."&amp;ข้อมูลนร.1!O20&amp;" อ."&amp;ข้อมูลนร.1!P20&amp;" จ."&amp;ข้อมูลนร.1!Q20)</f>
        <v/>
      </c>
      <c r="K21" s="53"/>
      <c r="L21" s="56"/>
    </row>
    <row r="22" spans="2:12" ht="18.75">
      <c r="B22" s="56"/>
      <c r="C22" s="53"/>
      <c r="D22" s="15" t="str">
        <f>IF(G22="","","16")</f>
        <v/>
      </c>
      <c r="E22" s="15" t="str">
        <f>IF(ข้อมูลนร.1!D21="","",ข้อมูลนร.1!D21)</f>
        <v/>
      </c>
      <c r="F22" s="48" t="str">
        <f>IF(ข้อมูลนร.1!C21="","",ข้อมูลนร.1!C21)</f>
        <v/>
      </c>
      <c r="G22" s="49" t="str">
        <f>IF(ข้อมูลนร.1!F21="","",ข้อมูลนร.1!F21&amp;ข้อมูลนร.1!G21&amp;"  "&amp;ข้อมูลนร.1!H21)</f>
        <v/>
      </c>
      <c r="H22" s="50" t="str">
        <f>IF(ข้อมูลนร.1!I21="","",ข้อมูลนร.1!I21)</f>
        <v/>
      </c>
      <c r="I22" s="518" t="str">
        <f>IF(H22="","",ข้อมูลนร.1!J21&amp;" / "&amp;ข้อมูลนร.1!K21)</f>
        <v/>
      </c>
      <c r="J22" s="52" t="str">
        <f>IF(ข้อมูลนร.1!L21="","",ข้อมูลนร.1!L21&amp;" หมู่ที่ "&amp;ข้อมูลนร.1!M21&amp;" ต."&amp;ข้อมูลนร.1!O21&amp;" อ."&amp;ข้อมูลนร.1!P21&amp;" จ."&amp;ข้อมูลนร.1!Q21)</f>
        <v/>
      </c>
      <c r="K22" s="53"/>
      <c r="L22" s="56"/>
    </row>
    <row r="23" spans="2:12" ht="18.75">
      <c r="B23" s="56"/>
      <c r="C23" s="53"/>
      <c r="D23" s="15" t="str">
        <f>IF(G23="","","17")</f>
        <v/>
      </c>
      <c r="E23" s="15" t="str">
        <f>IF(ข้อมูลนร.1!D22="","",ข้อมูลนร.1!D22)</f>
        <v/>
      </c>
      <c r="F23" s="48" t="str">
        <f>IF(ข้อมูลนร.1!C22="","",ข้อมูลนร.1!C22)</f>
        <v/>
      </c>
      <c r="G23" s="49" t="str">
        <f>IF(ข้อมูลนร.1!F22="","",ข้อมูลนร.1!F22&amp;ข้อมูลนร.1!G22&amp;"  "&amp;ข้อมูลนร.1!H22)</f>
        <v/>
      </c>
      <c r="H23" s="50" t="str">
        <f>IF(ข้อมูลนร.1!I22="","",ข้อมูลนร.1!I22)</f>
        <v/>
      </c>
      <c r="I23" s="518" t="str">
        <f>IF(H23="","",ข้อมูลนร.1!J22&amp;" / "&amp;ข้อมูลนร.1!K22)</f>
        <v/>
      </c>
      <c r="J23" s="52" t="str">
        <f>IF(ข้อมูลนร.1!L22="","",ข้อมูลนร.1!L22&amp;" หมู่ที่ "&amp;ข้อมูลนร.1!M22&amp;" ต."&amp;ข้อมูลนร.1!O22&amp;" อ."&amp;ข้อมูลนร.1!P22&amp;" จ."&amp;ข้อมูลนร.1!Q22)</f>
        <v/>
      </c>
      <c r="K23" s="53"/>
      <c r="L23" s="56"/>
    </row>
    <row r="24" spans="2:12" ht="18.75">
      <c r="B24" s="56"/>
      <c r="C24" s="53"/>
      <c r="D24" s="15" t="str">
        <f>IF(G24="","","18")</f>
        <v/>
      </c>
      <c r="E24" s="15" t="str">
        <f>IF(ข้อมูลนร.1!D23="","",ข้อมูลนร.1!D23)</f>
        <v/>
      </c>
      <c r="F24" s="48" t="str">
        <f>IF(ข้อมูลนร.1!C23="","",ข้อมูลนร.1!C23)</f>
        <v/>
      </c>
      <c r="G24" s="49" t="str">
        <f>IF(ข้อมูลนร.1!F23="","",ข้อมูลนร.1!F23&amp;ข้อมูลนร.1!G23&amp;"  "&amp;ข้อมูลนร.1!H23)</f>
        <v/>
      </c>
      <c r="H24" s="50" t="str">
        <f>IF(ข้อมูลนร.1!I23="","",ข้อมูลนร.1!I23)</f>
        <v/>
      </c>
      <c r="I24" s="518" t="str">
        <f>IF(H24="","",ข้อมูลนร.1!J23&amp;" / "&amp;ข้อมูลนร.1!K23)</f>
        <v/>
      </c>
      <c r="J24" s="52" t="str">
        <f>IF(ข้อมูลนร.1!L23="","",ข้อมูลนร.1!L23&amp;" หมู่ที่ "&amp;ข้อมูลนร.1!M23&amp;" ต."&amp;ข้อมูลนร.1!O23&amp;" อ."&amp;ข้อมูลนร.1!P23&amp;" จ."&amp;ข้อมูลนร.1!Q23)</f>
        <v/>
      </c>
      <c r="K24" s="53"/>
      <c r="L24" s="56"/>
    </row>
    <row r="25" spans="2:12" ht="18.75">
      <c r="B25" s="56"/>
      <c r="C25" s="53"/>
      <c r="D25" s="15" t="str">
        <f>IF(G25="","","19")</f>
        <v/>
      </c>
      <c r="E25" s="15" t="str">
        <f>IF(ข้อมูลนร.1!D24="","",ข้อมูลนร.1!D24)</f>
        <v/>
      </c>
      <c r="F25" s="48" t="str">
        <f>IF(ข้อมูลนร.1!C24="","",ข้อมูลนร.1!C24)</f>
        <v/>
      </c>
      <c r="G25" s="49" t="str">
        <f>IF(ข้อมูลนร.1!F24="","",ข้อมูลนร.1!F24&amp;ข้อมูลนร.1!G24&amp;"  "&amp;ข้อมูลนร.1!H24)</f>
        <v/>
      </c>
      <c r="H25" s="50" t="str">
        <f>IF(ข้อมูลนร.1!I24="","",ข้อมูลนร.1!I24)</f>
        <v/>
      </c>
      <c r="I25" s="518" t="str">
        <f>IF(H25="","",ข้อมูลนร.1!J24&amp;" / "&amp;ข้อมูลนร.1!K24)</f>
        <v/>
      </c>
      <c r="J25" s="52" t="str">
        <f>IF(ข้อมูลนร.1!L24="","",ข้อมูลนร.1!L24&amp;" หมู่ที่ "&amp;ข้อมูลนร.1!M24&amp;" ต."&amp;ข้อมูลนร.1!O24&amp;" อ."&amp;ข้อมูลนร.1!P24&amp;" จ."&amp;ข้อมูลนร.1!Q24)</f>
        <v/>
      </c>
      <c r="K25" s="53"/>
      <c r="L25" s="56"/>
    </row>
    <row r="26" spans="2:12" ht="18.75">
      <c r="B26" s="56"/>
      <c r="C26" s="53"/>
      <c r="D26" s="15" t="str">
        <f>IF(G26="","","20")</f>
        <v/>
      </c>
      <c r="E26" s="15" t="str">
        <f>IF(ข้อมูลนร.1!D25="","",ข้อมูลนร.1!D25)</f>
        <v/>
      </c>
      <c r="F26" s="48" t="str">
        <f>IF(ข้อมูลนร.1!C25="","",ข้อมูลนร.1!C25)</f>
        <v/>
      </c>
      <c r="G26" s="49" t="str">
        <f>IF(ข้อมูลนร.1!F25="","",ข้อมูลนร.1!F25&amp;ข้อมูลนร.1!G25&amp;"  "&amp;ข้อมูลนร.1!H25)</f>
        <v/>
      </c>
      <c r="H26" s="50" t="str">
        <f>IF(ข้อมูลนร.1!I25="","",ข้อมูลนร.1!I25)</f>
        <v/>
      </c>
      <c r="I26" s="518" t="str">
        <f>IF(H26="","",ข้อมูลนร.1!J25&amp;" / "&amp;ข้อมูลนร.1!K25)</f>
        <v/>
      </c>
      <c r="J26" s="52" t="str">
        <f>IF(ข้อมูลนร.1!L25="","",ข้อมูลนร.1!L25&amp;" หมู่ที่ "&amp;ข้อมูลนร.1!M25&amp;" ต."&amp;ข้อมูลนร.1!O25&amp;" อ."&amp;ข้อมูลนร.1!P25&amp;" จ."&amp;ข้อมูลนร.1!Q25)</f>
        <v/>
      </c>
      <c r="K26" s="53"/>
      <c r="L26" s="56"/>
    </row>
    <row r="27" spans="2:12" ht="18.75">
      <c r="B27" s="56"/>
      <c r="C27" s="53"/>
      <c r="D27" s="15" t="str">
        <f>IF(G27="","","21")</f>
        <v/>
      </c>
      <c r="E27" s="15" t="str">
        <f>IF(ข้อมูลนร.1!D26="","",ข้อมูลนร.1!D26)</f>
        <v/>
      </c>
      <c r="F27" s="48" t="str">
        <f>IF(ข้อมูลนร.1!C26="","",ข้อมูลนร.1!C26)</f>
        <v/>
      </c>
      <c r="G27" s="49" t="str">
        <f>IF(ข้อมูลนร.1!F26="","",ข้อมูลนร.1!F26&amp;ข้อมูลนร.1!G26&amp;"  "&amp;ข้อมูลนร.1!H26)</f>
        <v/>
      </c>
      <c r="H27" s="50" t="str">
        <f>IF(ข้อมูลนร.1!I26="","",ข้อมูลนร.1!I26)</f>
        <v/>
      </c>
      <c r="I27" s="518" t="str">
        <f>IF(H27="","",ข้อมูลนร.1!J26&amp;" / "&amp;ข้อมูลนร.1!K26)</f>
        <v/>
      </c>
      <c r="J27" s="52" t="str">
        <f>IF(ข้อมูลนร.1!L26="","",ข้อมูลนร.1!L26&amp;" หมู่ที่ "&amp;ข้อมูลนร.1!M26&amp;" ต."&amp;ข้อมูลนร.1!O26&amp;" อ."&amp;ข้อมูลนร.1!P26&amp;" จ."&amp;ข้อมูลนร.1!Q26)</f>
        <v/>
      </c>
      <c r="K27" s="53"/>
      <c r="L27" s="56"/>
    </row>
    <row r="28" spans="2:12" ht="18.75">
      <c r="B28" s="56"/>
      <c r="C28" s="53"/>
      <c r="D28" s="15" t="str">
        <f>IF(G28="","","22")</f>
        <v/>
      </c>
      <c r="E28" s="15" t="str">
        <f>IF(ข้อมูลนร.1!D27="","",ข้อมูลนร.1!D27)</f>
        <v/>
      </c>
      <c r="F28" s="48" t="str">
        <f>IF(ข้อมูลนร.1!C27="","",ข้อมูลนร.1!C27)</f>
        <v/>
      </c>
      <c r="G28" s="49" t="str">
        <f>IF(ข้อมูลนร.1!F27="","",ข้อมูลนร.1!F27&amp;ข้อมูลนร.1!G27&amp;"  "&amp;ข้อมูลนร.1!H27)</f>
        <v/>
      </c>
      <c r="H28" s="50" t="str">
        <f>IF(ข้อมูลนร.1!I27="","",ข้อมูลนร.1!I27)</f>
        <v/>
      </c>
      <c r="I28" s="518" t="str">
        <f>IF(H28="","",ข้อมูลนร.1!J27&amp;" / "&amp;ข้อมูลนร.1!K27)</f>
        <v/>
      </c>
      <c r="J28" s="52" t="str">
        <f>IF(ข้อมูลนร.1!L27="","",ข้อมูลนร.1!L27&amp;" หมู่ที่ "&amp;ข้อมูลนร.1!M27&amp;" ต."&amp;ข้อมูลนร.1!O27&amp;" อ."&amp;ข้อมูลนร.1!P27&amp;" จ."&amp;ข้อมูลนร.1!Q27)</f>
        <v/>
      </c>
      <c r="K28" s="53"/>
      <c r="L28" s="56"/>
    </row>
    <row r="29" spans="2:12" ht="18.75">
      <c r="B29" s="56"/>
      <c r="C29" s="53"/>
      <c r="D29" s="15" t="str">
        <f>IF(G29="","","23")</f>
        <v/>
      </c>
      <c r="E29" s="15" t="str">
        <f>IF(ข้อมูลนร.1!D28="","",ข้อมูลนร.1!D28)</f>
        <v/>
      </c>
      <c r="F29" s="48" t="str">
        <f>IF(ข้อมูลนร.1!C28="","",ข้อมูลนร.1!C28)</f>
        <v/>
      </c>
      <c r="G29" s="49" t="str">
        <f>IF(ข้อมูลนร.1!F28="","",ข้อมูลนร.1!F28&amp;ข้อมูลนร.1!G28&amp;"  "&amp;ข้อมูลนร.1!H28)</f>
        <v/>
      </c>
      <c r="H29" s="50" t="str">
        <f>IF(ข้อมูลนร.1!I28="","",ข้อมูลนร.1!I28)</f>
        <v/>
      </c>
      <c r="I29" s="518" t="str">
        <f>IF(H29="","",ข้อมูลนร.1!J28&amp;" / "&amp;ข้อมูลนร.1!K28)</f>
        <v/>
      </c>
      <c r="J29" s="52" t="str">
        <f>IF(ข้อมูลนร.1!L28="","",ข้อมูลนร.1!L28&amp;" หมู่ที่ "&amp;ข้อมูลนร.1!M28&amp;" ต."&amp;ข้อมูลนร.1!O28&amp;" อ."&amp;ข้อมูลนร.1!P28&amp;" จ."&amp;ข้อมูลนร.1!Q28)</f>
        <v/>
      </c>
      <c r="K29" s="53"/>
      <c r="L29" s="56"/>
    </row>
    <row r="30" spans="2:12" ht="18.75">
      <c r="B30" s="56"/>
      <c r="C30" s="53"/>
      <c r="D30" s="15" t="str">
        <f>IF(G30="","","24")</f>
        <v/>
      </c>
      <c r="E30" s="15" t="str">
        <f>IF(ข้อมูลนร.1!D29="","",ข้อมูลนร.1!D29)</f>
        <v/>
      </c>
      <c r="F30" s="48" t="str">
        <f>IF(ข้อมูลนร.1!C29="","",ข้อมูลนร.1!C29)</f>
        <v/>
      </c>
      <c r="G30" s="49" t="str">
        <f>IF(ข้อมูลนร.1!F29="","",ข้อมูลนร.1!F29&amp;ข้อมูลนร.1!G29&amp;"  "&amp;ข้อมูลนร.1!H29)</f>
        <v/>
      </c>
      <c r="H30" s="50" t="str">
        <f>IF(ข้อมูลนร.1!I29="","",ข้อมูลนร.1!I29)</f>
        <v/>
      </c>
      <c r="I30" s="518" t="str">
        <f>IF(H30="","",ข้อมูลนร.1!J29&amp;" / "&amp;ข้อมูลนร.1!K29)</f>
        <v/>
      </c>
      <c r="J30" s="52" t="str">
        <f>IF(ข้อมูลนร.1!L29="","",ข้อมูลนร.1!L29&amp;" หมู่ที่ "&amp;ข้อมูลนร.1!M29&amp;" ต."&amp;ข้อมูลนร.1!O29&amp;" อ."&amp;ข้อมูลนร.1!P29&amp;" จ."&amp;ข้อมูลนร.1!Q29)</f>
        <v/>
      </c>
      <c r="K30" s="53"/>
      <c r="L30" s="56"/>
    </row>
    <row r="31" spans="2:12" ht="18.75">
      <c r="B31" s="56"/>
      <c r="C31" s="53"/>
      <c r="D31" s="15" t="str">
        <f>IF(G31="","","25")</f>
        <v/>
      </c>
      <c r="E31" s="15" t="str">
        <f>IF(ข้อมูลนร.1!D30="","",ข้อมูลนร.1!D30)</f>
        <v/>
      </c>
      <c r="F31" s="48" t="str">
        <f>IF(ข้อมูลนร.1!C30="","",ข้อมูลนร.1!C30)</f>
        <v/>
      </c>
      <c r="G31" s="49" t="str">
        <f>IF(ข้อมูลนร.1!F30="","",ข้อมูลนร.1!F30&amp;ข้อมูลนร.1!G30&amp;"  "&amp;ข้อมูลนร.1!H30)</f>
        <v/>
      </c>
      <c r="H31" s="50" t="str">
        <f>IF(ข้อมูลนร.1!I30="","",ข้อมูลนร.1!I30)</f>
        <v/>
      </c>
      <c r="I31" s="518" t="str">
        <f>IF(H31="","",ข้อมูลนร.1!J30&amp;" / "&amp;ข้อมูลนร.1!K30)</f>
        <v/>
      </c>
      <c r="J31" s="52" t="str">
        <f>IF(ข้อมูลนร.1!L30="","",ข้อมูลนร.1!L30&amp;" หมู่ที่ "&amp;ข้อมูลนร.1!M30&amp;" ต."&amp;ข้อมูลนร.1!O30&amp;" อ."&amp;ข้อมูลนร.1!P30&amp;" จ."&amp;ข้อมูลนร.1!Q30)</f>
        <v/>
      </c>
      <c r="K31" s="53"/>
      <c r="L31" s="56"/>
    </row>
    <row r="32" spans="2:12" ht="18.75">
      <c r="B32" s="56"/>
      <c r="C32" s="53"/>
      <c r="D32" s="15" t="str">
        <f>IF(G32="","","26")</f>
        <v/>
      </c>
      <c r="E32" s="15" t="str">
        <f>IF(ข้อมูลนร.1!D31="","",ข้อมูลนร.1!D31)</f>
        <v/>
      </c>
      <c r="F32" s="48" t="str">
        <f>IF(ข้อมูลนร.1!C31="","",ข้อมูลนร.1!C31)</f>
        <v/>
      </c>
      <c r="G32" s="49" t="str">
        <f>IF(ข้อมูลนร.1!F31="","",ข้อมูลนร.1!F31&amp;ข้อมูลนร.1!G31&amp;"  "&amp;ข้อมูลนร.1!H31)</f>
        <v/>
      </c>
      <c r="H32" s="50" t="str">
        <f>IF(ข้อมูลนร.1!I31="","",ข้อมูลนร.1!I31)</f>
        <v/>
      </c>
      <c r="I32" s="518" t="str">
        <f>IF(H32="","",ข้อมูลนร.1!J31&amp;" / "&amp;ข้อมูลนร.1!K31)</f>
        <v/>
      </c>
      <c r="J32" s="52" t="str">
        <f>IF(ข้อมูลนร.1!L31="","",ข้อมูลนร.1!L31&amp;" หมู่ที่ "&amp;ข้อมูลนร.1!M31&amp;" ต."&amp;ข้อมูลนร.1!O31&amp;" อ."&amp;ข้อมูลนร.1!P31&amp;" จ."&amp;ข้อมูลนร.1!Q31)</f>
        <v/>
      </c>
      <c r="K32" s="53"/>
      <c r="L32" s="56"/>
    </row>
    <row r="33" spans="2:12" ht="18.75">
      <c r="B33" s="56"/>
      <c r="C33" s="53"/>
      <c r="D33" s="15" t="str">
        <f>IF(G33="","","27")</f>
        <v/>
      </c>
      <c r="E33" s="15" t="str">
        <f>IF(ข้อมูลนร.1!D32="","",ข้อมูลนร.1!D32)</f>
        <v/>
      </c>
      <c r="F33" s="48" t="str">
        <f>IF(ข้อมูลนร.1!C32="","",ข้อมูลนร.1!C32)</f>
        <v/>
      </c>
      <c r="G33" s="49" t="str">
        <f>IF(ข้อมูลนร.1!F32="","",ข้อมูลนร.1!F32&amp;ข้อมูลนร.1!G32&amp;"  "&amp;ข้อมูลนร.1!H32)</f>
        <v/>
      </c>
      <c r="H33" s="50" t="str">
        <f>IF(ข้อมูลนร.1!I32="","",ข้อมูลนร.1!I32)</f>
        <v/>
      </c>
      <c r="I33" s="518" t="str">
        <f>IF(H33="","",ข้อมูลนร.1!J32&amp;" / "&amp;ข้อมูลนร.1!K32)</f>
        <v/>
      </c>
      <c r="J33" s="52" t="str">
        <f>IF(ข้อมูลนร.1!L32="","",ข้อมูลนร.1!L32&amp;" หมู่ที่ "&amp;ข้อมูลนร.1!M32&amp;" ต."&amp;ข้อมูลนร.1!O32&amp;" อ."&amp;ข้อมูลนร.1!P32&amp;" จ."&amp;ข้อมูลนร.1!Q32)</f>
        <v/>
      </c>
      <c r="K33" s="53"/>
      <c r="L33" s="56"/>
    </row>
    <row r="34" spans="2:12" ht="18.75">
      <c r="B34" s="56"/>
      <c r="C34" s="53"/>
      <c r="D34" s="15" t="str">
        <f>IF(G34="","","28")</f>
        <v/>
      </c>
      <c r="E34" s="15" t="str">
        <f>IF(ข้อมูลนร.1!D33="","",ข้อมูลนร.1!D33)</f>
        <v/>
      </c>
      <c r="F34" s="48" t="str">
        <f>IF(ข้อมูลนร.1!C33="","",ข้อมูลนร.1!C33)</f>
        <v/>
      </c>
      <c r="G34" s="49" t="str">
        <f>IF(ข้อมูลนร.1!F33="","",ข้อมูลนร.1!F33&amp;ข้อมูลนร.1!G33&amp;"  "&amp;ข้อมูลนร.1!H33)</f>
        <v/>
      </c>
      <c r="H34" s="50" t="str">
        <f>IF(ข้อมูลนร.1!I33="","",ข้อมูลนร.1!I33)</f>
        <v/>
      </c>
      <c r="I34" s="518" t="str">
        <f>IF(H34="","",ข้อมูลนร.1!J33&amp;" / "&amp;ข้อมูลนร.1!K33)</f>
        <v/>
      </c>
      <c r="J34" s="52" t="str">
        <f>IF(ข้อมูลนร.1!L33="","",ข้อมูลนร.1!L33&amp;" หมู่ที่ "&amp;ข้อมูลนร.1!M33&amp;" ต."&amp;ข้อมูลนร.1!O33&amp;" อ."&amp;ข้อมูลนร.1!P33&amp;" จ."&amp;ข้อมูลนร.1!Q33)</f>
        <v/>
      </c>
      <c r="K34" s="53"/>
      <c r="L34" s="56"/>
    </row>
    <row r="35" spans="2:12" ht="18.75">
      <c r="B35" s="56"/>
      <c r="C35" s="53"/>
      <c r="D35" s="15" t="str">
        <f>IF(G35="","","29")</f>
        <v/>
      </c>
      <c r="E35" s="15" t="str">
        <f>IF(ข้อมูลนร.1!D34="","",ข้อมูลนร.1!D34)</f>
        <v/>
      </c>
      <c r="F35" s="48" t="str">
        <f>IF(ข้อมูลนร.1!C34="","",ข้อมูลนร.1!C34)</f>
        <v/>
      </c>
      <c r="G35" s="49" t="str">
        <f>IF(ข้อมูลนร.1!F34="","",ข้อมูลนร.1!F34&amp;ข้อมูลนร.1!G34&amp;"  "&amp;ข้อมูลนร.1!H34)</f>
        <v/>
      </c>
      <c r="H35" s="50" t="str">
        <f>IF(ข้อมูลนร.1!I34="","",ข้อมูลนร.1!I34)</f>
        <v/>
      </c>
      <c r="I35" s="518" t="str">
        <f>IF(H35="","",ข้อมูลนร.1!J34&amp;" / "&amp;ข้อมูลนร.1!K34)</f>
        <v/>
      </c>
      <c r="J35" s="52" t="str">
        <f>IF(ข้อมูลนร.1!L34="","",ข้อมูลนร.1!L34&amp;" หมู่ที่ "&amp;ข้อมูลนร.1!M34&amp;" ต."&amp;ข้อมูลนร.1!O34&amp;" อ."&amp;ข้อมูลนร.1!P34&amp;" จ."&amp;ข้อมูลนร.1!Q34)</f>
        <v/>
      </c>
      <c r="K35" s="53"/>
      <c r="L35" s="56"/>
    </row>
    <row r="36" spans="2:12" ht="18.75">
      <c r="B36" s="56"/>
      <c r="C36" s="53"/>
      <c r="D36" s="15" t="str">
        <f>IF(G36="","","30")</f>
        <v/>
      </c>
      <c r="E36" s="15" t="str">
        <f>IF(ข้อมูลนร.1!D35="","",ข้อมูลนร.1!D35)</f>
        <v/>
      </c>
      <c r="F36" s="48" t="str">
        <f>IF(ข้อมูลนร.1!C35="","",ข้อมูลนร.1!C35)</f>
        <v/>
      </c>
      <c r="G36" s="49" t="str">
        <f>IF(ข้อมูลนร.1!F35="","",ข้อมูลนร.1!F35&amp;ข้อมูลนร.1!G35&amp;"  "&amp;ข้อมูลนร.1!H35)</f>
        <v/>
      </c>
      <c r="H36" s="50" t="str">
        <f>IF(ข้อมูลนร.1!I35="","",ข้อมูลนร.1!I35)</f>
        <v/>
      </c>
      <c r="I36" s="518" t="str">
        <f>IF(H36="","",ข้อมูลนร.1!J35&amp;" / "&amp;ข้อมูลนร.1!K35)</f>
        <v/>
      </c>
      <c r="J36" s="52" t="str">
        <f>IF(ข้อมูลนร.1!L35="","",ข้อมูลนร.1!L35&amp;" หมู่ที่ "&amp;ข้อมูลนร.1!M35&amp;" ต."&amp;ข้อมูลนร.1!O35&amp;" อ."&amp;ข้อมูลนร.1!P35&amp;" จ."&amp;ข้อมูลนร.1!Q35)</f>
        <v/>
      </c>
      <c r="K36" s="53"/>
      <c r="L36" s="56"/>
    </row>
    <row r="37" spans="2:12" ht="18.75">
      <c r="B37" s="56"/>
      <c r="C37" s="53"/>
      <c r="D37" s="15" t="str">
        <f>IF(G37="","","31")</f>
        <v/>
      </c>
      <c r="E37" s="15" t="str">
        <f>IF(ข้อมูลนร.1!D36="","",ข้อมูลนร.1!D36)</f>
        <v/>
      </c>
      <c r="F37" s="48" t="str">
        <f>IF(ข้อมูลนร.1!C36="","",ข้อมูลนร.1!C36)</f>
        <v/>
      </c>
      <c r="G37" s="49" t="str">
        <f>IF(ข้อมูลนร.1!F36="","",ข้อมูลนร.1!F36&amp;ข้อมูลนร.1!G36&amp;"  "&amp;ข้อมูลนร.1!H36)</f>
        <v/>
      </c>
      <c r="H37" s="50" t="str">
        <f>IF(ข้อมูลนร.1!I36="","",ข้อมูลนร.1!I36)</f>
        <v/>
      </c>
      <c r="I37" s="518" t="str">
        <f>IF(H37="","",ข้อมูลนร.1!J36&amp;" / "&amp;ข้อมูลนร.1!K36)</f>
        <v/>
      </c>
      <c r="J37" s="52" t="str">
        <f>IF(ข้อมูลนร.1!L36="","",ข้อมูลนร.1!L36&amp;" หมู่ที่ "&amp;ข้อมูลนร.1!M36&amp;" ต."&amp;ข้อมูลนร.1!O36&amp;" อ."&amp;ข้อมูลนร.1!P36&amp;" จ."&amp;ข้อมูลนร.1!Q36)</f>
        <v/>
      </c>
      <c r="K37" s="53"/>
      <c r="L37" s="56"/>
    </row>
    <row r="38" spans="2:12" ht="18.75">
      <c r="B38" s="56"/>
      <c r="C38" s="53"/>
      <c r="D38" s="15" t="str">
        <f>IF(G38="","","32")</f>
        <v/>
      </c>
      <c r="E38" s="15" t="str">
        <f>IF(ข้อมูลนร.1!D37="","",ข้อมูลนร.1!D37)</f>
        <v/>
      </c>
      <c r="F38" s="48" t="str">
        <f>IF(ข้อมูลนร.1!C37="","",ข้อมูลนร.1!C37)</f>
        <v/>
      </c>
      <c r="G38" s="49" t="str">
        <f>IF(ข้อมูลนร.1!F37="","",ข้อมูลนร.1!F37&amp;ข้อมูลนร.1!G37&amp;"  "&amp;ข้อมูลนร.1!H37)</f>
        <v/>
      </c>
      <c r="H38" s="50" t="str">
        <f>IF(ข้อมูลนร.1!I37="","",ข้อมูลนร.1!I37)</f>
        <v/>
      </c>
      <c r="I38" s="518" t="str">
        <f>IF(H38="","",ข้อมูลนร.1!J37&amp;" / "&amp;ข้อมูลนร.1!K37)</f>
        <v/>
      </c>
      <c r="J38" s="52" t="str">
        <f>IF(ข้อมูลนร.1!L37="","",ข้อมูลนร.1!L37&amp;" หมู่ที่ "&amp;ข้อมูลนร.1!M37&amp;" ต."&amp;ข้อมูลนร.1!O37&amp;" อ."&amp;ข้อมูลนร.1!P37&amp;" จ."&amp;ข้อมูลนร.1!Q37)</f>
        <v/>
      </c>
      <c r="K38" s="53"/>
      <c r="L38" s="56"/>
    </row>
    <row r="39" spans="2:12" ht="18.75">
      <c r="B39" s="56"/>
      <c r="C39" s="53"/>
      <c r="D39" s="15" t="str">
        <f>IF(G39="","","33")</f>
        <v/>
      </c>
      <c r="E39" s="15" t="str">
        <f>IF(ข้อมูลนร.1!D38="","",ข้อมูลนร.1!D38)</f>
        <v/>
      </c>
      <c r="F39" s="48" t="str">
        <f>IF(ข้อมูลนร.1!C38="","",ข้อมูลนร.1!C38)</f>
        <v/>
      </c>
      <c r="G39" s="49" t="str">
        <f>IF(ข้อมูลนร.1!F38="","",ข้อมูลนร.1!F38&amp;ข้อมูลนร.1!G38&amp;"  "&amp;ข้อมูลนร.1!H38)</f>
        <v/>
      </c>
      <c r="H39" s="50" t="str">
        <f>IF(ข้อมูลนร.1!I38="","",ข้อมูลนร.1!I38)</f>
        <v/>
      </c>
      <c r="I39" s="518" t="str">
        <f>IF(H39="","",ข้อมูลนร.1!J38&amp;" / "&amp;ข้อมูลนร.1!K38)</f>
        <v/>
      </c>
      <c r="J39" s="52" t="str">
        <f>IF(ข้อมูลนร.1!L38="","",ข้อมูลนร.1!L38&amp;" หมู่ที่ "&amp;ข้อมูลนร.1!M38&amp;" ต."&amp;ข้อมูลนร.1!O38&amp;" อ."&amp;ข้อมูลนร.1!P38&amp;" จ."&amp;ข้อมูลนร.1!Q38)</f>
        <v/>
      </c>
      <c r="K39" s="53"/>
      <c r="L39" s="56"/>
    </row>
    <row r="40" spans="2:12" ht="18.75">
      <c r="B40" s="56"/>
      <c r="C40" s="53"/>
      <c r="D40" s="15" t="str">
        <f>IF(G40="","","34")</f>
        <v/>
      </c>
      <c r="E40" s="15" t="str">
        <f>IF(ข้อมูลนร.1!D39="","",ข้อมูลนร.1!D39)</f>
        <v/>
      </c>
      <c r="F40" s="48" t="str">
        <f>IF(ข้อมูลนร.1!C39="","",ข้อมูลนร.1!C39)</f>
        <v/>
      </c>
      <c r="G40" s="49" t="str">
        <f>IF(ข้อมูลนร.1!F39="","",ข้อมูลนร.1!F39&amp;ข้อมูลนร.1!G39&amp;"  "&amp;ข้อมูลนร.1!H39)</f>
        <v/>
      </c>
      <c r="H40" s="50" t="str">
        <f>IF(ข้อมูลนร.1!I39="","",ข้อมูลนร.1!I39)</f>
        <v/>
      </c>
      <c r="I40" s="518" t="str">
        <f>IF(H40="","",ข้อมูลนร.1!J39&amp;" / "&amp;ข้อมูลนร.1!K39)</f>
        <v/>
      </c>
      <c r="J40" s="52" t="str">
        <f>IF(ข้อมูลนร.1!L39="","",ข้อมูลนร.1!L39&amp;" หมู่ที่ "&amp;ข้อมูลนร.1!M39&amp;" ต."&amp;ข้อมูลนร.1!O39&amp;" อ."&amp;ข้อมูลนร.1!P39&amp;" จ."&amp;ข้อมูลนร.1!Q39)</f>
        <v/>
      </c>
      <c r="K40" s="53"/>
      <c r="L40" s="56"/>
    </row>
    <row r="41" spans="2:12" ht="18.75">
      <c r="B41" s="56"/>
      <c r="C41" s="53"/>
      <c r="D41" s="15" t="str">
        <f>IF(G41="","","35")</f>
        <v/>
      </c>
      <c r="E41" s="15" t="str">
        <f>IF(ข้อมูลนร.1!D40="","",ข้อมูลนร.1!D40)</f>
        <v/>
      </c>
      <c r="F41" s="48" t="str">
        <f>IF(ข้อมูลนร.1!C40="","",ข้อมูลนร.1!C40)</f>
        <v/>
      </c>
      <c r="G41" s="49" t="str">
        <f>IF(ข้อมูลนร.1!F40="","",ข้อมูลนร.1!F40&amp;ข้อมูลนร.1!G40&amp;"  "&amp;ข้อมูลนร.1!H40)</f>
        <v/>
      </c>
      <c r="H41" s="50" t="str">
        <f>IF(ข้อมูลนร.1!I40="","",ข้อมูลนร.1!I40)</f>
        <v/>
      </c>
      <c r="I41" s="518" t="str">
        <f>IF(H41="","",ข้อมูลนร.1!J40&amp;" / "&amp;ข้อมูลนร.1!K40)</f>
        <v/>
      </c>
      <c r="J41" s="52" t="str">
        <f>IF(ข้อมูลนร.1!L40="","",ข้อมูลนร.1!L40&amp;" หมู่ที่ "&amp;ข้อมูลนร.1!M40&amp;" ต."&amp;ข้อมูลนร.1!O40&amp;" อ."&amp;ข้อมูลนร.1!P40&amp;" จ."&amp;ข้อมูลนร.1!Q40)</f>
        <v/>
      </c>
      <c r="K41" s="53"/>
      <c r="L41" s="56"/>
    </row>
    <row r="42" spans="2:12">
      <c r="B42" s="56"/>
      <c r="C42" s="53"/>
      <c r="D42" s="53"/>
      <c r="E42" s="53"/>
      <c r="F42" s="53"/>
      <c r="G42" s="53"/>
      <c r="H42" s="54"/>
      <c r="I42" s="53"/>
      <c r="J42" s="53"/>
      <c r="K42" s="53"/>
      <c r="L42" s="56"/>
    </row>
    <row r="43" spans="2:12">
      <c r="B43" s="56"/>
      <c r="C43" s="56"/>
      <c r="D43" s="56"/>
      <c r="E43" s="56"/>
      <c r="F43" s="56"/>
      <c r="G43" s="56"/>
      <c r="H43" s="57"/>
      <c r="I43" s="56"/>
      <c r="J43" s="56"/>
      <c r="K43" s="56"/>
      <c r="L43" s="56"/>
    </row>
  </sheetData>
  <sheetProtection algorithmName="SHA-512" hashValue="N9VC6ae+3NNkJQDbZhkb9lnqYmeG89PW2p/Dcl3uYdT/+QRo3PFp7ZPWpj/vGxZf5ftsUXSChphvg4OWe8hXZw==" saltValue="5lLwBey7xrDqWl0TH/8JHA==" spinCount="100000" sheet="1" objects="1" scenarios="1"/>
  <mergeCells count="2">
    <mergeCell ref="E3:J3"/>
    <mergeCell ref="E4:J4"/>
  </mergeCells>
  <pageMargins left="0.31496062992125984" right="0" top="0.55118110236220474" bottom="0.15748031496062992" header="0.11811023622047245" footer="0.11811023622047245"/>
  <pageSetup paperSize="9" orientation="portrait" horizontalDpi="4294967293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9" tint="-0.249977111117893"/>
  </sheetPr>
  <dimension ref="B1:U32"/>
  <sheetViews>
    <sheetView showGridLines="0" showRowColHeaders="0" topLeftCell="A4" zoomScaleNormal="100" workbookViewId="0"/>
  </sheetViews>
  <sheetFormatPr defaultRowHeight="18.75"/>
  <cols>
    <col min="1" max="1" width="24.5" style="19" customWidth="1"/>
    <col min="2" max="3" width="4.125" style="19" customWidth="1"/>
    <col min="4" max="4" width="9.25" style="19" customWidth="1"/>
    <col min="5" max="18" width="5.625" style="83" customWidth="1"/>
    <col min="19" max="19" width="5.75" style="83" customWidth="1"/>
    <col min="20" max="20" width="3.75" style="83" customWidth="1"/>
    <col min="21" max="21" width="3.75" style="19" customWidth="1"/>
    <col min="22" max="16384" width="9" style="19"/>
  </cols>
  <sheetData>
    <row r="1" spans="2:21" ht="20.100000000000001" customHeight="1">
      <c r="B1" s="441"/>
      <c r="C1" s="441"/>
      <c r="D1" s="441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1"/>
    </row>
    <row r="2" spans="2:21" ht="20.100000000000001" customHeight="1">
      <c r="B2" s="443"/>
      <c r="C2" s="12"/>
      <c r="D2" s="12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441"/>
    </row>
    <row r="3" spans="2:21" s="18" customFormat="1" ht="92.25" customHeight="1">
      <c r="B3" s="444"/>
      <c r="C3" s="13"/>
      <c r="D3" s="13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14"/>
    </row>
    <row r="4" spans="2:21" s="18" customFormat="1" ht="26.25" customHeight="1">
      <c r="B4" s="444"/>
      <c r="C4" s="13"/>
      <c r="D4" s="13"/>
      <c r="E4" s="783" t="s">
        <v>314</v>
      </c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30"/>
      <c r="S4" s="30"/>
      <c r="T4" s="30"/>
      <c r="U4" s="14"/>
    </row>
    <row r="5" spans="2:21" s="18" customFormat="1" ht="26.25" customHeight="1">
      <c r="B5" s="444"/>
      <c r="C5" s="13"/>
      <c r="D5" s="160"/>
      <c r="E5" s="783" t="str">
        <f>"ชั้น"&amp;ข้อมูลพื้นฐาน!T6 &amp;"      "&amp;  " ปีการศึกษา  "    &amp;ข้อมูลพื้นฐาน!T5</f>
        <v>ชั้นประถมศึกษาปีที่  2       ปีการศึกษา  2566</v>
      </c>
      <c r="F5" s="783"/>
      <c r="G5" s="783"/>
      <c r="H5" s="783"/>
      <c r="I5" s="783"/>
      <c r="J5" s="783"/>
      <c r="K5" s="783"/>
      <c r="L5" s="783"/>
      <c r="M5" s="783"/>
      <c r="N5" s="783"/>
      <c r="O5" s="783"/>
      <c r="P5" s="783"/>
      <c r="Q5" s="783"/>
      <c r="R5" s="161"/>
      <c r="S5" s="161"/>
      <c r="T5" s="161"/>
      <c r="U5" s="449"/>
    </row>
    <row r="6" spans="2:21" ht="30.75" customHeight="1">
      <c r="B6" s="443"/>
      <c r="C6" s="12"/>
      <c r="D6" s="12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441"/>
    </row>
    <row r="7" spans="2:21" s="81" customFormat="1" ht="144.75" customHeight="1">
      <c r="B7" s="443"/>
      <c r="C7" s="162"/>
      <c r="D7" s="163" t="s">
        <v>242</v>
      </c>
      <c r="E7" s="343" t="str">
        <f>IF(Pสรุปปลายปี4!F5="","",Pสรุปปลายปี4!F5)</f>
        <v>ภาษาไทย</v>
      </c>
      <c r="F7" s="343" t="str">
        <f>IF(Pสรุปปลายปี4!G5="","",Pสรุปปลายปี4!G5)</f>
        <v>คณิตศาสตร์</v>
      </c>
      <c r="G7" s="342" t="str">
        <f>IF(Pสรุปปลายปี4!H5="","",Pสรุปปลายปี4!H5)</f>
        <v>วิทยาศาสตร์และเทคโนโลยี</v>
      </c>
      <c r="H7" s="234" t="str">
        <f>IF(Pสรุปปลายปี4!I5="","",Pสรุปปลายปี4!I5)</f>
        <v>สังคมศึกษา ศาสนาและวัฒนธรรม</v>
      </c>
      <c r="I7" s="343" t="str">
        <f>IF(Pสรุปปลายปี4!J5="","",Pสรุปปลายปี4!J5)</f>
        <v>ประวัติศาสตร์</v>
      </c>
      <c r="J7" s="343" t="str">
        <f>IF(Pสรุปปลายปี4!K5="","",Pสรุปปลายปี4!K5)</f>
        <v>สุขศึกษาและพลศึกษา</v>
      </c>
      <c r="K7" s="343" t="str">
        <f>IF(Pสรุปปลายปี4!L5="","",Pสรุปปลายปี4!L5)</f>
        <v>ศิลปะ</v>
      </c>
      <c r="L7" s="343" t="str">
        <f>IF(Pสรุปปลายปี4!M5="","",Pสรุปปลายปี4!M5)</f>
        <v>การงานอาชีพ</v>
      </c>
      <c r="M7" s="343" t="str">
        <f>IF(Pสรุปปลายปี4!N5="","",Pสรุปปลายปี4!N5)</f>
        <v>ภาษาอังกฤษพื้นฐาน</v>
      </c>
      <c r="N7" s="343" t="str">
        <f>IF(Pสรุปปลายปี4!O5="","",Pสรุปปลายปี4!O5)</f>
        <v>คอมพิวเตอร์ในชีวิตประจำวัน</v>
      </c>
      <c r="O7" s="343" t="str">
        <f>IF(Pสรุปปลายปี4!P5="","",Pสรุปปลายปี4!P5)</f>
        <v>ภาษาอังกฤษเพื่อการสื่อสาร</v>
      </c>
      <c r="P7" s="343">
        <f>IF(Pสรุปปลายปี4!Q5="","",Pสรุปปลายปี4!Q5)</f>
        <v>11</v>
      </c>
      <c r="Q7" s="343">
        <f>IF(Pสรุปปลายปี4!R5="","",Pสรุปปลายปี4!R5)</f>
        <v>22</v>
      </c>
      <c r="R7" s="343">
        <f>IF(Pสรุปปลายปี4!S5="","",Pสรุปปลายปี4!S5)</f>
        <v>33333</v>
      </c>
      <c r="S7" s="530" t="s">
        <v>61</v>
      </c>
      <c r="T7" s="162"/>
      <c r="U7" s="446"/>
    </row>
    <row r="8" spans="2:21" s="81" customFormat="1" ht="51" customHeight="1">
      <c r="B8" s="443"/>
      <c r="C8" s="162"/>
      <c r="D8" s="529" t="s">
        <v>243</v>
      </c>
      <c r="E8" s="528">
        <f>IF(Pสรุปปลายปี4!F41="","",Pสรุปปลายปี4!F41)</f>
        <v>71.666666666666671</v>
      </c>
      <c r="F8" s="528">
        <f>IF(Pสรุปปลายปี4!G41="","",Pสรุปปลายปี4!G41)</f>
        <v>61.666666666666664</v>
      </c>
      <c r="G8" s="528">
        <f>IF(Pสรุปปลายปี4!H41="","",Pสรุปปลายปี4!H41)</f>
        <v>68</v>
      </c>
      <c r="H8" s="528">
        <f>IF(Pสรุปปลายปี4!I41="","",Pสรุปปลายปี4!I41)</f>
        <v>63.666666666666664</v>
      </c>
      <c r="I8" s="528">
        <f>IF(Pสรุปปลายปี4!J41="","",Pสรุปปลายปี4!J41)</f>
        <v>71.666666666666671</v>
      </c>
      <c r="J8" s="528">
        <f>IF(Pสรุปปลายปี4!K41="","",Pสรุปปลายปี4!K41)</f>
        <v>66.666666666666671</v>
      </c>
      <c r="K8" s="528">
        <f>IF(Pสรุปปลายปี4!L41="","",Pสรุปปลายปี4!L41)</f>
        <v>74.666666666666671</v>
      </c>
      <c r="L8" s="528">
        <f>IF(Pสรุปปลายปี4!M41="","",Pสรุปปลายปี4!M41)</f>
        <v>66.333333333333329</v>
      </c>
      <c r="M8" s="528">
        <f>IF(Pสรุปปลายปี4!N41="","",Pสรุปปลายปี4!N41)</f>
        <v>68.333333333333329</v>
      </c>
      <c r="N8" s="528">
        <f>IF(Pสรุปปลายปี4!O41="","",Pสรุปปลายปี4!O41)</f>
        <v>66.333333333333329</v>
      </c>
      <c r="O8" s="528">
        <f>IF(Pสรุปปลายปี4!P41="","",Pสรุปปลายปี4!P41)</f>
        <v>72.333333333333329</v>
      </c>
      <c r="P8" s="528">
        <f>IF(Pสรุปปลายปี4!Q41="","",Pสรุปปลายปี4!Q41)</f>
        <v>74</v>
      </c>
      <c r="Q8" s="528">
        <f>IF(Pสรุปปลายปี4!R41="","",Pสรุปปลายปี4!R41)</f>
        <v>62</v>
      </c>
      <c r="R8" s="528">
        <f>IF(Pสรุปปลายปี4!S41="","",Pสรุปปลายปี4!S41)</f>
        <v>74</v>
      </c>
      <c r="S8" s="528">
        <f>IF(Pสรุปปลายปี4!U41="","",Pสรุปปลายปี4!U41)</f>
        <v>68.666666666666671</v>
      </c>
      <c r="T8" s="162"/>
      <c r="U8" s="446"/>
    </row>
    <row r="9" spans="2:21">
      <c r="B9" s="443"/>
      <c r="C9" s="12"/>
      <c r="D9" s="12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441"/>
    </row>
    <row r="10" spans="2:21">
      <c r="B10" s="443"/>
      <c r="C10" s="12"/>
      <c r="D10" s="12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441"/>
    </row>
    <row r="11" spans="2:21">
      <c r="B11" s="443"/>
      <c r="C11" s="12"/>
      <c r="D11" s="12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441"/>
    </row>
    <row r="12" spans="2:21">
      <c r="B12" s="443"/>
      <c r="C12" s="12"/>
      <c r="D12" s="12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441"/>
    </row>
    <row r="13" spans="2:21">
      <c r="B13" s="443"/>
      <c r="C13" s="12"/>
      <c r="D13" s="12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441"/>
    </row>
    <row r="14" spans="2:21">
      <c r="B14" s="443"/>
      <c r="C14" s="12"/>
      <c r="D14" s="12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441"/>
    </row>
    <row r="15" spans="2:21">
      <c r="B15" s="443"/>
      <c r="C15" s="12"/>
      <c r="D15" s="12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441"/>
    </row>
    <row r="16" spans="2:21">
      <c r="B16" s="443"/>
      <c r="C16" s="12"/>
      <c r="D16" s="12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441"/>
    </row>
    <row r="17" spans="2:21">
      <c r="B17" s="443"/>
      <c r="C17" s="12"/>
      <c r="D17" s="12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441"/>
    </row>
    <row r="18" spans="2:21">
      <c r="B18" s="443"/>
      <c r="C18" s="12"/>
      <c r="D18" s="12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441"/>
    </row>
    <row r="19" spans="2:21">
      <c r="B19" s="443"/>
      <c r="C19" s="12"/>
      <c r="D19" s="12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441"/>
    </row>
    <row r="20" spans="2:21">
      <c r="B20" s="443"/>
      <c r="C20" s="12"/>
      <c r="D20" s="12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441"/>
    </row>
    <row r="21" spans="2:21">
      <c r="B21" s="443"/>
      <c r="C21" s="12"/>
      <c r="D21" s="12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441"/>
    </row>
    <row r="22" spans="2:21">
      <c r="B22" s="443"/>
      <c r="C22" s="12"/>
      <c r="D22" s="12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441"/>
    </row>
    <row r="23" spans="2:21">
      <c r="B23" s="443"/>
      <c r="C23" s="12"/>
      <c r="D23" s="12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441"/>
    </row>
    <row r="24" spans="2:21">
      <c r="B24" s="443"/>
      <c r="C24" s="12"/>
      <c r="D24" s="12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441"/>
    </row>
    <row r="25" spans="2:21" s="81" customFormat="1">
      <c r="B25" s="443"/>
      <c r="C25" s="162"/>
      <c r="D25" s="162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446"/>
    </row>
    <row r="26" spans="2:21" s="81" customFormat="1">
      <c r="B26" s="443"/>
      <c r="C26" s="162"/>
      <c r="D26" s="162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446"/>
    </row>
    <row r="27" spans="2:21" s="81" customFormat="1">
      <c r="B27" s="443"/>
      <c r="C27" s="162"/>
      <c r="D27" s="162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446"/>
    </row>
    <row r="28" spans="2:21" s="81" customFormat="1">
      <c r="B28" s="443"/>
      <c r="C28" s="162"/>
      <c r="D28" s="162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446"/>
    </row>
    <row r="29" spans="2:21" s="81" customFormat="1">
      <c r="B29" s="443"/>
      <c r="C29" s="446"/>
      <c r="D29" s="446"/>
      <c r="E29" s="450"/>
      <c r="F29" s="450"/>
      <c r="G29" s="450"/>
      <c r="H29" s="450"/>
      <c r="I29" s="450"/>
      <c r="J29" s="450"/>
      <c r="K29" s="450"/>
      <c r="L29" s="450"/>
      <c r="M29" s="450"/>
      <c r="N29" s="450"/>
      <c r="O29" s="450"/>
      <c r="P29" s="450"/>
      <c r="Q29" s="450"/>
      <c r="R29" s="450"/>
      <c r="S29" s="450"/>
      <c r="T29" s="450"/>
      <c r="U29" s="446"/>
    </row>
    <row r="30" spans="2:21" s="81" customFormat="1"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</row>
    <row r="31" spans="2:21" s="81" customFormat="1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</row>
    <row r="32" spans="2:21" s="81" customFormat="1"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</row>
  </sheetData>
  <sheetProtection algorithmName="SHA-512" hashValue="xLuigSlH1dJu/V+N+XfvUMyXJnp4ionaOqbe631olJ5sTu0zmS7JbM10TZWlo3w21r4MZDzbtX184CjVZT61dQ==" saltValue="v2D6aROKprEpWdmalWA89w==" spinCount="100000" sheet="1" scenarios="1"/>
  <mergeCells count="2">
    <mergeCell ref="E4:Q4"/>
    <mergeCell ref="E5:Q5"/>
  </mergeCells>
  <pageMargins left="0.27559055118110237" right="0" top="0.59055118110236227" bottom="0.15748031496062992" header="0.19685039370078741" footer="0.19685039370078741"/>
  <pageSetup paperSize="9"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-0.249977111117893"/>
  </sheetPr>
  <dimension ref="B1:K42"/>
  <sheetViews>
    <sheetView showGridLines="0" showRowColHeaders="0" zoomScaleNormal="100" workbookViewId="0"/>
  </sheetViews>
  <sheetFormatPr defaultRowHeight="18.75"/>
  <cols>
    <col min="1" max="1" width="24.5" style="19" customWidth="1"/>
    <col min="2" max="3" width="4.125" style="19" customWidth="1"/>
    <col min="4" max="4" width="7.375" style="19" customWidth="1"/>
    <col min="5" max="5" width="13.5" style="19" customWidth="1"/>
    <col min="6" max="9" width="14.375" style="83" customWidth="1"/>
    <col min="10" max="10" width="3.75" style="83" customWidth="1"/>
    <col min="11" max="11" width="3.75" style="19" customWidth="1"/>
    <col min="12" max="16384" width="9" style="19"/>
  </cols>
  <sheetData>
    <row r="1" spans="2:11" ht="20.100000000000001" customHeight="1">
      <c r="B1" s="441"/>
      <c r="C1" s="441"/>
      <c r="D1" s="441"/>
      <c r="E1" s="441"/>
      <c r="F1" s="442"/>
      <c r="G1" s="442"/>
      <c r="H1" s="442"/>
      <c r="I1" s="442"/>
      <c r="J1" s="442"/>
      <c r="K1" s="441"/>
    </row>
    <row r="2" spans="2:11" ht="20.100000000000001" customHeight="1">
      <c r="B2" s="443"/>
      <c r="C2" s="12"/>
      <c r="D2" s="12"/>
      <c r="E2" s="12"/>
      <c r="F2" s="158"/>
      <c r="G2" s="158"/>
      <c r="H2" s="158"/>
      <c r="I2" s="158"/>
      <c r="J2" s="158"/>
      <c r="K2" s="441"/>
    </row>
    <row r="3" spans="2:11" s="18" customFormat="1" ht="71.25" customHeight="1">
      <c r="B3" s="444"/>
      <c r="C3" s="13"/>
      <c r="D3" s="13"/>
      <c r="E3" s="13"/>
      <c r="F3" s="30"/>
      <c r="G3" s="30"/>
      <c r="H3" s="30"/>
      <c r="I3" s="30"/>
      <c r="J3" s="30"/>
      <c r="K3" s="14"/>
    </row>
    <row r="4" spans="2:11" s="76" customFormat="1" ht="22.5" customHeight="1">
      <c r="B4" s="445"/>
      <c r="C4" s="34"/>
      <c r="D4" s="34"/>
      <c r="E4" s="783" t="s">
        <v>251</v>
      </c>
      <c r="F4" s="783"/>
      <c r="G4" s="783"/>
      <c r="H4" s="783"/>
      <c r="I4" s="783"/>
      <c r="J4" s="30"/>
      <c r="K4" s="447"/>
    </row>
    <row r="5" spans="2:11" s="76" customFormat="1" ht="22.5" customHeight="1">
      <c r="B5" s="445"/>
      <c r="C5" s="34"/>
      <c r="D5" s="189"/>
      <c r="E5" s="783" t="str">
        <f>"ชั้น"&amp;ข้อมูลพื้นฐาน!T6 &amp;"      "&amp;  " ปีการศึกษา  "    &amp;ข้อมูลพื้นฐาน!T5</f>
        <v>ชั้นประถมศึกษาปีที่  2       ปีการศึกษา  2566</v>
      </c>
      <c r="F5" s="783"/>
      <c r="G5" s="783"/>
      <c r="H5" s="783"/>
      <c r="I5" s="783"/>
      <c r="J5" s="161"/>
      <c r="K5" s="448"/>
    </row>
    <row r="6" spans="2:11" s="18" customFormat="1" ht="3.75" customHeight="1">
      <c r="B6" s="444"/>
      <c r="C6" s="13"/>
      <c r="D6" s="160"/>
      <c r="E6" s="160"/>
      <c r="F6" s="159"/>
      <c r="G6" s="159"/>
      <c r="H6" s="159"/>
      <c r="I6" s="159"/>
      <c r="J6" s="161"/>
      <c r="K6" s="449"/>
    </row>
    <row r="7" spans="2:11" s="18" customFormat="1" ht="26.25" customHeight="1">
      <c r="B7" s="444"/>
      <c r="C7" s="13"/>
      <c r="D7" s="188"/>
      <c r="E7" s="816" t="s">
        <v>248</v>
      </c>
      <c r="F7" s="816"/>
      <c r="G7" s="816"/>
      <c r="H7" s="159"/>
      <c r="I7" s="159"/>
      <c r="J7" s="161"/>
      <c r="K7" s="449"/>
    </row>
    <row r="8" spans="2:11" s="18" customFormat="1" ht="4.5" customHeight="1">
      <c r="B8" s="444"/>
      <c r="C8" s="13"/>
      <c r="D8" s="188"/>
      <c r="E8" s="189"/>
      <c r="F8" s="159"/>
      <c r="G8" s="159"/>
      <c r="H8" s="159"/>
      <c r="I8" s="159"/>
      <c r="J8" s="161"/>
      <c r="K8" s="449"/>
    </row>
    <row r="9" spans="2:11" ht="24" customHeight="1">
      <c r="B9" s="443"/>
      <c r="C9" s="12"/>
      <c r="D9" s="187"/>
      <c r="E9" s="814" t="s">
        <v>250</v>
      </c>
      <c r="F9" s="815" t="s">
        <v>249</v>
      </c>
      <c r="G9" s="815"/>
      <c r="H9" s="815"/>
      <c r="I9" s="815"/>
      <c r="J9" s="158"/>
      <c r="K9" s="441"/>
    </row>
    <row r="10" spans="2:11" s="81" customFormat="1" ht="24" customHeight="1">
      <c r="B10" s="443"/>
      <c r="C10" s="162"/>
      <c r="D10" s="187"/>
      <c r="E10" s="814"/>
      <c r="F10" s="181" t="s">
        <v>11</v>
      </c>
      <c r="G10" s="181" t="s">
        <v>12</v>
      </c>
      <c r="H10" s="181" t="s">
        <v>13</v>
      </c>
      <c r="I10" s="181" t="s">
        <v>14</v>
      </c>
      <c r="J10" s="162"/>
      <c r="K10" s="446"/>
    </row>
    <row r="11" spans="2:11" s="81" customFormat="1" ht="24" customHeight="1">
      <c r="B11" s="443"/>
      <c r="C11" s="162"/>
      <c r="D11" s="185"/>
      <c r="E11" s="183">
        <f>SUM(F11:I11)</f>
        <v>3</v>
      </c>
      <c r="F11" s="183">
        <f>IF(คุณลักษณะ!$Z$10="","",COUNTIF(คุณลักษณะ!$D$10:$Z$44,F10))</f>
        <v>2</v>
      </c>
      <c r="G11" s="183">
        <f>IF(คุณลักษณะ!$Z$10="","",COUNTIF(คุณลักษณะ!$D$10:$Z$44,G10))</f>
        <v>1</v>
      </c>
      <c r="H11" s="183">
        <f>IF(คุณลักษณะ!$Z$10="","",COUNTIF(คุณลักษณะ!$D$10:$Z$44,H10))</f>
        <v>0</v>
      </c>
      <c r="I11" s="183">
        <f>IF(คุณลักษณะ!$Z$10="","",COUNTIF(คุณลักษณะ!$D$10:$Z$44,I10))</f>
        <v>0</v>
      </c>
      <c r="J11" s="162"/>
      <c r="K11" s="446"/>
    </row>
    <row r="12" spans="2:11" ht="24" customHeight="1">
      <c r="B12" s="443"/>
      <c r="C12" s="12"/>
      <c r="D12" s="186"/>
      <c r="E12" s="184" t="s">
        <v>61</v>
      </c>
      <c r="F12" s="190">
        <f>IF(F11="","",(F11/$E$11)*100)</f>
        <v>66.666666666666657</v>
      </c>
      <c r="G12" s="190">
        <f t="shared" ref="G12:I12" si="0">IF(G11="","",(G11/$E$11)*100)</f>
        <v>33.333333333333329</v>
      </c>
      <c r="H12" s="190">
        <f t="shared" si="0"/>
        <v>0</v>
      </c>
      <c r="I12" s="190">
        <f t="shared" si="0"/>
        <v>0</v>
      </c>
      <c r="J12" s="158"/>
      <c r="K12" s="441"/>
    </row>
    <row r="13" spans="2:11">
      <c r="B13" s="443"/>
      <c r="C13" s="12"/>
      <c r="D13" s="12"/>
      <c r="E13" s="12"/>
      <c r="F13" s="158"/>
      <c r="G13" s="158"/>
      <c r="H13" s="158"/>
      <c r="I13" s="158"/>
      <c r="J13" s="158"/>
      <c r="K13" s="441"/>
    </row>
    <row r="14" spans="2:11">
      <c r="B14" s="443"/>
      <c r="C14" s="12"/>
      <c r="D14" s="12"/>
      <c r="E14" s="12"/>
      <c r="F14" s="158"/>
      <c r="G14" s="158"/>
      <c r="H14" s="158"/>
      <c r="I14" s="158"/>
      <c r="J14" s="158"/>
      <c r="K14" s="441"/>
    </row>
    <row r="15" spans="2:11">
      <c r="B15" s="443"/>
      <c r="C15" s="12"/>
      <c r="D15" s="12"/>
      <c r="E15" s="12"/>
      <c r="F15" s="158"/>
      <c r="G15" s="158"/>
      <c r="H15" s="158"/>
      <c r="I15" s="158"/>
      <c r="J15" s="158"/>
      <c r="K15" s="441"/>
    </row>
    <row r="16" spans="2:11">
      <c r="B16" s="443"/>
      <c r="C16" s="12"/>
      <c r="D16" s="12"/>
      <c r="E16" s="12"/>
      <c r="F16" s="158"/>
      <c r="G16" s="158"/>
      <c r="H16" s="158"/>
      <c r="I16" s="158"/>
      <c r="J16" s="158"/>
      <c r="K16" s="441"/>
    </row>
    <row r="17" spans="2:11">
      <c r="B17" s="443"/>
      <c r="C17" s="12"/>
      <c r="D17" s="12"/>
      <c r="E17" s="12"/>
      <c r="F17" s="158"/>
      <c r="G17" s="158"/>
      <c r="H17" s="158"/>
      <c r="I17" s="158"/>
      <c r="J17" s="158"/>
      <c r="K17" s="441"/>
    </row>
    <row r="18" spans="2:11">
      <c r="B18" s="443"/>
      <c r="C18" s="12"/>
      <c r="D18" s="12"/>
      <c r="E18" s="12"/>
      <c r="F18" s="158"/>
      <c r="G18" s="158"/>
      <c r="H18" s="158"/>
      <c r="I18" s="158"/>
      <c r="J18" s="158"/>
      <c r="K18" s="441"/>
    </row>
    <row r="19" spans="2:11">
      <c r="B19" s="443"/>
      <c r="C19" s="12"/>
      <c r="D19" s="12"/>
      <c r="E19" s="12"/>
      <c r="F19" s="158"/>
      <c r="G19" s="158"/>
      <c r="H19" s="158"/>
      <c r="I19" s="158"/>
      <c r="J19" s="158"/>
      <c r="K19" s="441"/>
    </row>
    <row r="20" spans="2:11">
      <c r="B20" s="443"/>
      <c r="C20" s="12"/>
      <c r="D20" s="12"/>
      <c r="E20" s="12"/>
      <c r="F20" s="158"/>
      <c r="G20" s="158"/>
      <c r="H20" s="158"/>
      <c r="I20" s="158"/>
      <c r="J20" s="158"/>
      <c r="K20" s="441"/>
    </row>
    <row r="21" spans="2:11">
      <c r="B21" s="443"/>
      <c r="C21" s="12"/>
      <c r="D21" s="12"/>
      <c r="E21" s="12"/>
      <c r="F21" s="158"/>
      <c r="G21" s="158"/>
      <c r="H21" s="158"/>
      <c r="I21" s="158"/>
      <c r="J21" s="158"/>
      <c r="K21" s="441"/>
    </row>
    <row r="22" spans="2:11">
      <c r="B22" s="443"/>
      <c r="C22" s="12"/>
      <c r="D22" s="12"/>
      <c r="E22" s="12"/>
      <c r="F22" s="158"/>
      <c r="G22" s="158"/>
      <c r="H22" s="158"/>
      <c r="I22" s="158"/>
      <c r="J22" s="158"/>
      <c r="K22" s="441"/>
    </row>
    <row r="23" spans="2:11">
      <c r="B23" s="443"/>
      <c r="C23" s="12"/>
      <c r="D23" s="12"/>
      <c r="E23" s="12"/>
      <c r="F23" s="158"/>
      <c r="G23" s="158"/>
      <c r="H23" s="158"/>
      <c r="I23" s="158"/>
      <c r="J23" s="158"/>
      <c r="K23" s="441"/>
    </row>
    <row r="24" spans="2:11" s="81" customFormat="1" ht="21">
      <c r="B24" s="443"/>
      <c r="C24" s="162"/>
      <c r="D24" s="162"/>
      <c r="E24" s="816" t="s">
        <v>359</v>
      </c>
      <c r="F24" s="816"/>
      <c r="G24" s="816"/>
      <c r="H24" s="816"/>
      <c r="I24" s="159"/>
      <c r="J24" s="164"/>
      <c r="K24" s="446"/>
    </row>
    <row r="25" spans="2:11" s="81" customFormat="1" ht="8.25" customHeight="1">
      <c r="B25" s="443"/>
      <c r="C25" s="162"/>
      <c r="D25" s="162"/>
      <c r="E25" s="189"/>
      <c r="F25" s="159"/>
      <c r="G25" s="159"/>
      <c r="H25" s="159"/>
      <c r="I25" s="159"/>
      <c r="J25" s="164"/>
      <c r="K25" s="446"/>
    </row>
    <row r="26" spans="2:11" s="81" customFormat="1" ht="21">
      <c r="B26" s="443"/>
      <c r="C26" s="162"/>
      <c r="D26" s="162"/>
      <c r="E26" s="814" t="s">
        <v>250</v>
      </c>
      <c r="F26" s="815" t="s">
        <v>249</v>
      </c>
      <c r="G26" s="815"/>
      <c r="H26" s="815"/>
      <c r="I26" s="815"/>
      <c r="J26" s="164"/>
      <c r="K26" s="446"/>
    </row>
    <row r="27" spans="2:11" s="81" customFormat="1" ht="21">
      <c r="B27" s="446"/>
      <c r="C27" s="162"/>
      <c r="D27" s="162"/>
      <c r="E27" s="814"/>
      <c r="F27" s="181" t="s">
        <v>11</v>
      </c>
      <c r="G27" s="181" t="s">
        <v>12</v>
      </c>
      <c r="H27" s="181" t="s">
        <v>13</v>
      </c>
      <c r="I27" s="181" t="s">
        <v>14</v>
      </c>
      <c r="J27" s="164"/>
      <c r="K27" s="446"/>
    </row>
    <row r="28" spans="2:11" s="81" customFormat="1" ht="21">
      <c r="B28" s="446"/>
      <c r="C28" s="162"/>
      <c r="D28" s="162"/>
      <c r="E28" s="183">
        <f>SUM(F28:I28)</f>
        <v>3</v>
      </c>
      <c r="F28" s="183">
        <f>IF(การอ่าน!$M$9="","",COUNTIF(การอ่าน!$D$9:$M$43,F27))</f>
        <v>2</v>
      </c>
      <c r="G28" s="183">
        <f>IF(การอ่าน!$M$9="","",COUNTIF(การอ่าน!$D$9:$M$43,G27))</f>
        <v>1</v>
      </c>
      <c r="H28" s="183">
        <f>IF(การอ่าน!$M$9="","",COUNTIF(การอ่าน!$D$9:$M$43,H27))</f>
        <v>0</v>
      </c>
      <c r="I28" s="183">
        <f>IF(การอ่าน!$M$9="","",COUNTIF(การอ่าน!$D$9:$M$43,I27))</f>
        <v>0</v>
      </c>
      <c r="J28" s="164"/>
      <c r="K28" s="446"/>
    </row>
    <row r="29" spans="2:11" s="81" customFormat="1" ht="21">
      <c r="B29" s="446"/>
      <c r="C29" s="162"/>
      <c r="D29" s="162"/>
      <c r="E29" s="184" t="s">
        <v>61</v>
      </c>
      <c r="F29" s="190">
        <f>IF(F28="","",(F28/$E$11)*100)</f>
        <v>66.666666666666657</v>
      </c>
      <c r="G29" s="190">
        <f t="shared" ref="G29" si="1">IF(G28="","",(G28/$E$11)*100)</f>
        <v>33.333333333333329</v>
      </c>
      <c r="H29" s="190">
        <f t="shared" ref="H29" si="2">IF(H28="","",(H28/$E$11)*100)</f>
        <v>0</v>
      </c>
      <c r="I29" s="190">
        <f t="shared" ref="I29" si="3">IF(I28="","",(I28/$E$11)*100)</f>
        <v>0</v>
      </c>
      <c r="J29" s="164"/>
      <c r="K29" s="446"/>
    </row>
    <row r="30" spans="2:11">
      <c r="B30" s="441"/>
      <c r="C30" s="12"/>
      <c r="D30" s="12"/>
      <c r="E30" s="12"/>
      <c r="F30" s="158"/>
      <c r="G30" s="158"/>
      <c r="H30" s="158"/>
      <c r="I30" s="158"/>
      <c r="J30" s="158"/>
      <c r="K30" s="441"/>
    </row>
    <row r="31" spans="2:11">
      <c r="B31" s="441"/>
      <c r="C31" s="12"/>
      <c r="D31" s="12"/>
      <c r="E31" s="12"/>
      <c r="F31" s="158"/>
      <c r="G31" s="158"/>
      <c r="H31" s="158"/>
      <c r="I31" s="158"/>
      <c r="J31" s="158"/>
      <c r="K31" s="441"/>
    </row>
    <row r="32" spans="2:11">
      <c r="B32" s="441"/>
      <c r="C32" s="12"/>
      <c r="D32" s="12"/>
      <c r="E32" s="12"/>
      <c r="F32" s="158"/>
      <c r="G32" s="158"/>
      <c r="H32" s="158"/>
      <c r="I32" s="158"/>
      <c r="J32" s="158"/>
      <c r="K32" s="441"/>
    </row>
    <row r="33" spans="2:11">
      <c r="B33" s="441"/>
      <c r="C33" s="12"/>
      <c r="D33" s="12"/>
      <c r="E33" s="12"/>
      <c r="F33" s="158"/>
      <c r="G33" s="158"/>
      <c r="H33" s="158"/>
      <c r="I33" s="158"/>
      <c r="J33" s="158"/>
      <c r="K33" s="441"/>
    </row>
    <row r="34" spans="2:11">
      <c r="B34" s="441"/>
      <c r="C34" s="12"/>
      <c r="D34" s="12"/>
      <c r="E34" s="12"/>
      <c r="F34" s="158"/>
      <c r="G34" s="158"/>
      <c r="H34" s="158"/>
      <c r="I34" s="158"/>
      <c r="J34" s="158"/>
      <c r="K34" s="441"/>
    </row>
    <row r="35" spans="2:11">
      <c r="B35" s="441"/>
      <c r="C35" s="12"/>
      <c r="D35" s="12"/>
      <c r="E35" s="12"/>
      <c r="F35" s="158"/>
      <c r="G35" s="158"/>
      <c r="H35" s="158"/>
      <c r="I35" s="158"/>
      <c r="J35" s="158"/>
      <c r="K35" s="441"/>
    </row>
    <row r="36" spans="2:11">
      <c r="B36" s="441"/>
      <c r="C36" s="12"/>
      <c r="D36" s="12"/>
      <c r="E36" s="12"/>
      <c r="F36" s="158"/>
      <c r="G36" s="158"/>
      <c r="H36" s="158"/>
      <c r="I36" s="158"/>
      <c r="J36" s="158"/>
      <c r="K36" s="441"/>
    </row>
    <row r="37" spans="2:11">
      <c r="B37" s="441"/>
      <c r="C37" s="12"/>
      <c r="D37" s="12"/>
      <c r="E37" s="12"/>
      <c r="F37" s="158"/>
      <c r="G37" s="158"/>
      <c r="H37" s="158"/>
      <c r="I37" s="158"/>
      <c r="J37" s="158"/>
      <c r="K37" s="441"/>
    </row>
    <row r="38" spans="2:11">
      <c r="B38" s="441"/>
      <c r="C38" s="12"/>
      <c r="D38" s="12"/>
      <c r="E38" s="12"/>
      <c r="F38" s="158"/>
      <c r="G38" s="158"/>
      <c r="H38" s="158"/>
      <c r="I38" s="158"/>
      <c r="J38" s="158"/>
      <c r="K38" s="441"/>
    </row>
    <row r="39" spans="2:11">
      <c r="B39" s="441"/>
      <c r="C39" s="12"/>
      <c r="D39" s="12"/>
      <c r="E39" s="12"/>
      <c r="F39" s="158"/>
      <c r="G39" s="158"/>
      <c r="H39" s="158"/>
      <c r="I39" s="158"/>
      <c r="J39" s="158"/>
      <c r="K39" s="441"/>
    </row>
    <row r="40" spans="2:11">
      <c r="B40" s="441"/>
      <c r="C40" s="12"/>
      <c r="D40" s="12"/>
      <c r="E40" s="12"/>
      <c r="F40" s="158"/>
      <c r="G40" s="158"/>
      <c r="H40" s="158"/>
      <c r="I40" s="158"/>
      <c r="J40" s="158"/>
      <c r="K40" s="441"/>
    </row>
    <row r="41" spans="2:11">
      <c r="B41" s="441"/>
      <c r="C41" s="12"/>
      <c r="D41" s="12"/>
      <c r="E41" s="12"/>
      <c r="F41" s="158"/>
      <c r="G41" s="158"/>
      <c r="H41" s="158"/>
      <c r="I41" s="158"/>
      <c r="J41" s="158"/>
      <c r="K41" s="441"/>
    </row>
    <row r="42" spans="2:11">
      <c r="B42" s="441"/>
      <c r="C42" s="441"/>
      <c r="D42" s="441"/>
      <c r="E42" s="441"/>
      <c r="F42" s="442"/>
      <c r="G42" s="442"/>
      <c r="H42" s="442"/>
      <c r="I42" s="442"/>
      <c r="J42" s="442"/>
      <c r="K42" s="441"/>
    </row>
  </sheetData>
  <sheetProtection algorithmName="SHA-512" hashValue="e4wrWcKYimJ4/wQyTKMjtaMHWxn5UDFbyzIKApuEn3YwAx63O4jEB7DPgI64H4y2dLRFs+Dy1cSZXKbL0AEHEA==" saltValue="tIkCexLOps9VQ3D1W/E2yA==" spinCount="100000" sheet="1" scenarios="1"/>
  <mergeCells count="8">
    <mergeCell ref="E26:E27"/>
    <mergeCell ref="F26:I26"/>
    <mergeCell ref="F9:I9"/>
    <mergeCell ref="E9:E10"/>
    <mergeCell ref="E4:I4"/>
    <mergeCell ref="E5:I5"/>
    <mergeCell ref="E7:G7"/>
    <mergeCell ref="E24:H24"/>
  </mergeCells>
  <pageMargins left="0.51181102362204722" right="0" top="0.47244094488188981" bottom="0.15748031496062992" header="0.19685039370078741" footer="0.19685039370078741"/>
  <pageSetup paperSize="9"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9" tint="-0.249977111117893"/>
  </sheetPr>
  <dimension ref="B1:I59"/>
  <sheetViews>
    <sheetView showGridLines="0" showRowColHeaders="0" workbookViewId="0">
      <selection activeCell="G11" sqref="G11"/>
    </sheetView>
  </sheetViews>
  <sheetFormatPr defaultRowHeight="15"/>
  <cols>
    <col min="1" max="1" width="32.875" style="69" customWidth="1"/>
    <col min="2" max="2" width="4.625" style="69" customWidth="1"/>
    <col min="3" max="3" width="4.625" style="84" customWidth="1"/>
    <col min="4" max="4" width="0.125" style="84" customWidth="1"/>
    <col min="5" max="5" width="43.25" style="84" customWidth="1"/>
    <col min="6" max="6" width="1" style="84" hidden="1" customWidth="1"/>
    <col min="7" max="7" width="43.25" style="84" customWidth="1"/>
    <col min="8" max="8" width="4.25" style="84" customWidth="1"/>
    <col min="9" max="9" width="4.25" style="69" customWidth="1"/>
    <col min="10" max="16384" width="9" style="69"/>
  </cols>
  <sheetData>
    <row r="1" spans="2:9" ht="21">
      <c r="B1" s="171"/>
      <c r="C1" s="172"/>
      <c r="D1" s="172"/>
      <c r="E1" s="173"/>
      <c r="F1" s="173"/>
      <c r="G1" s="172"/>
      <c r="H1" s="172"/>
      <c r="I1" s="171"/>
    </row>
    <row r="2" spans="2:9" ht="21.75" thickBot="1">
      <c r="B2" s="171"/>
      <c r="C2" s="20"/>
      <c r="D2" s="20"/>
      <c r="E2" s="4"/>
      <c r="F2" s="4"/>
      <c r="G2" s="20"/>
      <c r="H2" s="20"/>
      <c r="I2" s="171"/>
    </row>
    <row r="3" spans="2:9" ht="23.25">
      <c r="B3" s="171"/>
      <c r="C3" s="20"/>
      <c r="D3" s="4"/>
      <c r="E3" s="817" t="s">
        <v>108</v>
      </c>
      <c r="F3" s="175"/>
      <c r="G3" s="819" t="s">
        <v>109</v>
      </c>
      <c r="H3" s="20"/>
      <c r="I3" s="171"/>
    </row>
    <row r="4" spans="2:9" ht="24" thickBot="1">
      <c r="B4" s="171"/>
      <c r="C4" s="20"/>
      <c r="D4" s="4"/>
      <c r="E4" s="818"/>
      <c r="F4" s="176"/>
      <c r="G4" s="820"/>
      <c r="H4" s="20"/>
      <c r="I4" s="171"/>
    </row>
    <row r="5" spans="2:9" ht="21">
      <c r="B5" s="171"/>
      <c r="C5" s="20"/>
      <c r="D5" s="4"/>
      <c r="E5" s="177" t="s">
        <v>110</v>
      </c>
      <c r="F5" s="165"/>
      <c r="G5" s="178" t="s">
        <v>111</v>
      </c>
      <c r="H5" s="20"/>
      <c r="I5" s="171"/>
    </row>
    <row r="6" spans="2:9" ht="17.25">
      <c r="B6" s="171"/>
      <c r="C6" s="20"/>
      <c r="D6" s="821"/>
      <c r="E6" s="166" t="s">
        <v>112</v>
      </c>
      <c r="F6" s="89"/>
      <c r="G6" s="90" t="s">
        <v>98</v>
      </c>
      <c r="H6" s="20"/>
      <c r="I6" s="171"/>
    </row>
    <row r="7" spans="2:9" ht="17.25">
      <c r="B7" s="171"/>
      <c r="C7" s="20"/>
      <c r="D7" s="821"/>
      <c r="E7" s="91" t="s">
        <v>113</v>
      </c>
      <c r="F7" s="92"/>
      <c r="G7" s="93" t="s">
        <v>114</v>
      </c>
      <c r="H7" s="20"/>
      <c r="I7" s="171"/>
    </row>
    <row r="8" spans="2:9" ht="17.25">
      <c r="B8" s="171"/>
      <c r="C8" s="20"/>
      <c r="D8" s="821"/>
      <c r="E8" s="94" t="s">
        <v>115</v>
      </c>
      <c r="F8" s="95"/>
      <c r="G8" s="93" t="s">
        <v>116</v>
      </c>
      <c r="H8" s="20"/>
      <c r="I8" s="171"/>
    </row>
    <row r="9" spans="2:9" ht="17.25">
      <c r="B9" s="171"/>
      <c r="C9" s="20"/>
      <c r="D9" s="821"/>
      <c r="E9" s="94" t="s">
        <v>117</v>
      </c>
      <c r="F9" s="95"/>
      <c r="G9" s="93" t="s">
        <v>118</v>
      </c>
      <c r="H9" s="20"/>
      <c r="I9" s="171"/>
    </row>
    <row r="10" spans="2:9" ht="17.25">
      <c r="B10" s="171"/>
      <c r="C10" s="20"/>
      <c r="D10" s="821"/>
      <c r="E10" s="91" t="s">
        <v>119</v>
      </c>
      <c r="F10" s="92"/>
      <c r="G10" s="93" t="s">
        <v>120</v>
      </c>
      <c r="H10" s="20"/>
      <c r="I10" s="171"/>
    </row>
    <row r="11" spans="2:9" ht="17.25">
      <c r="B11" s="171"/>
      <c r="C11" s="20"/>
      <c r="D11" s="821"/>
      <c r="E11" s="167" t="s">
        <v>121</v>
      </c>
      <c r="F11" s="96"/>
      <c r="G11" s="93" t="s">
        <v>122</v>
      </c>
      <c r="H11" s="20"/>
      <c r="I11" s="171"/>
    </row>
    <row r="12" spans="2:9" ht="17.25">
      <c r="B12" s="171"/>
      <c r="C12" s="20"/>
      <c r="D12" s="821"/>
      <c r="E12" s="94" t="s">
        <v>123</v>
      </c>
      <c r="F12" s="95"/>
      <c r="G12" s="93" t="s">
        <v>124</v>
      </c>
      <c r="H12" s="20"/>
      <c r="I12" s="171"/>
    </row>
    <row r="13" spans="2:9" ht="17.25">
      <c r="B13" s="171"/>
      <c r="C13" s="20"/>
      <c r="D13" s="821"/>
      <c r="E13" s="94" t="s">
        <v>125</v>
      </c>
      <c r="F13" s="95"/>
      <c r="G13" s="93" t="s">
        <v>126</v>
      </c>
      <c r="H13" s="20"/>
      <c r="I13" s="171"/>
    </row>
    <row r="14" spans="2:9" ht="17.25">
      <c r="B14" s="171"/>
      <c r="C14" s="20"/>
      <c r="D14" s="118"/>
      <c r="E14" s="168" t="s">
        <v>127</v>
      </c>
      <c r="F14" s="95"/>
      <c r="G14" s="93" t="s">
        <v>128</v>
      </c>
      <c r="H14" s="20"/>
      <c r="I14" s="171"/>
    </row>
    <row r="15" spans="2:9" ht="17.25">
      <c r="B15" s="171"/>
      <c r="C15" s="20"/>
      <c r="D15" s="20"/>
      <c r="E15" s="94" t="s">
        <v>129</v>
      </c>
      <c r="F15" s="95"/>
      <c r="G15" s="93" t="s">
        <v>130</v>
      </c>
      <c r="H15" s="20"/>
      <c r="I15" s="171"/>
    </row>
    <row r="16" spans="2:9" ht="17.25">
      <c r="B16" s="171"/>
      <c r="C16" s="20"/>
      <c r="D16" s="20"/>
      <c r="E16" s="97" t="s">
        <v>131</v>
      </c>
      <c r="F16" s="98"/>
      <c r="G16" s="179" t="s">
        <v>132</v>
      </c>
      <c r="H16" s="20"/>
      <c r="I16" s="171"/>
    </row>
    <row r="17" spans="2:9" ht="17.25">
      <c r="B17" s="171"/>
      <c r="C17" s="20"/>
      <c r="D17" s="20"/>
      <c r="E17" s="169" t="s">
        <v>133</v>
      </c>
      <c r="F17" s="95"/>
      <c r="G17" s="99" t="s">
        <v>98</v>
      </c>
      <c r="H17" s="20"/>
      <c r="I17" s="171"/>
    </row>
    <row r="18" spans="2:9" ht="17.25">
      <c r="B18" s="171"/>
      <c r="C18" s="20"/>
      <c r="D18" s="20"/>
      <c r="E18" s="94" t="s">
        <v>134</v>
      </c>
      <c r="F18" s="100"/>
      <c r="G18" s="101" t="s">
        <v>135</v>
      </c>
      <c r="H18" s="20"/>
      <c r="I18" s="171"/>
    </row>
    <row r="19" spans="2:9" ht="17.25">
      <c r="B19" s="171"/>
      <c r="C19" s="20"/>
      <c r="D19" s="20"/>
      <c r="E19" s="94" t="s">
        <v>136</v>
      </c>
      <c r="F19" s="102"/>
      <c r="G19" s="101" t="s">
        <v>137</v>
      </c>
      <c r="H19" s="20"/>
      <c r="I19" s="171"/>
    </row>
    <row r="20" spans="2:9" ht="17.25">
      <c r="B20" s="171"/>
      <c r="C20" s="20"/>
      <c r="D20" s="20"/>
      <c r="E20" s="94" t="s">
        <v>138</v>
      </c>
      <c r="F20" s="95"/>
      <c r="G20" s="101" t="s">
        <v>139</v>
      </c>
      <c r="H20" s="20"/>
      <c r="I20" s="171"/>
    </row>
    <row r="21" spans="2:9" ht="17.25">
      <c r="B21" s="171"/>
      <c r="C21" s="20"/>
      <c r="D21" s="20"/>
      <c r="E21" s="94" t="s">
        <v>140</v>
      </c>
      <c r="F21" s="95"/>
      <c r="G21" s="101" t="s">
        <v>141</v>
      </c>
      <c r="H21" s="20"/>
      <c r="I21" s="171"/>
    </row>
    <row r="22" spans="2:9" ht="17.25">
      <c r="B22" s="171"/>
      <c r="C22" s="20"/>
      <c r="D22" s="20"/>
      <c r="E22" s="169" t="s">
        <v>142</v>
      </c>
      <c r="F22" s="95"/>
      <c r="G22" s="101" t="s">
        <v>143</v>
      </c>
      <c r="H22" s="20"/>
      <c r="I22" s="171"/>
    </row>
    <row r="23" spans="2:9" ht="17.25">
      <c r="B23" s="171"/>
      <c r="C23" s="20"/>
      <c r="D23" s="20"/>
      <c r="E23" s="94" t="s">
        <v>144</v>
      </c>
      <c r="F23" s="95"/>
      <c r="G23" s="101" t="s">
        <v>145</v>
      </c>
      <c r="H23" s="20"/>
      <c r="I23" s="171"/>
    </row>
    <row r="24" spans="2:9" ht="17.25">
      <c r="B24" s="171"/>
      <c r="C24" s="20"/>
      <c r="D24" s="20"/>
      <c r="E24" s="94" t="s">
        <v>146</v>
      </c>
      <c r="F24" s="102"/>
      <c r="G24" s="101" t="s">
        <v>147</v>
      </c>
      <c r="H24" s="20"/>
      <c r="I24" s="171"/>
    </row>
    <row r="25" spans="2:9" ht="17.25">
      <c r="B25" s="171"/>
      <c r="C25" s="20"/>
      <c r="D25" s="20"/>
      <c r="E25" s="169" t="s">
        <v>148</v>
      </c>
      <c r="F25" s="95"/>
      <c r="G25" s="101" t="s">
        <v>149</v>
      </c>
      <c r="H25" s="20"/>
      <c r="I25" s="171"/>
    </row>
    <row r="26" spans="2:9" ht="17.25">
      <c r="B26" s="171"/>
      <c r="C26" s="20"/>
      <c r="D26" s="20"/>
      <c r="E26" s="94" t="s">
        <v>150</v>
      </c>
      <c r="F26" s="95"/>
      <c r="G26" s="101" t="s">
        <v>151</v>
      </c>
      <c r="H26" s="20"/>
      <c r="I26" s="171"/>
    </row>
    <row r="27" spans="2:9" ht="17.25">
      <c r="B27" s="171"/>
      <c r="C27" s="20"/>
      <c r="D27" s="20"/>
      <c r="E27" s="94" t="s">
        <v>152</v>
      </c>
      <c r="F27" s="102"/>
      <c r="G27" s="101" t="s">
        <v>153</v>
      </c>
      <c r="H27" s="20"/>
      <c r="I27" s="171"/>
    </row>
    <row r="28" spans="2:9" ht="17.25">
      <c r="B28" s="171"/>
      <c r="C28" s="20"/>
      <c r="D28" s="20"/>
      <c r="E28" s="94" t="s">
        <v>154</v>
      </c>
      <c r="F28" s="95"/>
      <c r="G28" s="179" t="s">
        <v>155</v>
      </c>
      <c r="H28" s="20"/>
      <c r="I28" s="171"/>
    </row>
    <row r="29" spans="2:9" ht="17.25">
      <c r="B29" s="171"/>
      <c r="C29" s="20"/>
      <c r="D29" s="20"/>
      <c r="E29" s="169" t="s">
        <v>156</v>
      </c>
      <c r="F29" s="95"/>
      <c r="G29" s="90" t="s">
        <v>98</v>
      </c>
      <c r="H29" s="20"/>
      <c r="I29" s="171"/>
    </row>
    <row r="30" spans="2:9" ht="17.25">
      <c r="B30" s="171"/>
      <c r="C30" s="20"/>
      <c r="D30" s="20"/>
      <c r="E30" s="94" t="s">
        <v>157</v>
      </c>
      <c r="F30" s="102"/>
      <c r="G30" s="93" t="s">
        <v>158</v>
      </c>
      <c r="H30" s="20"/>
      <c r="I30" s="171"/>
    </row>
    <row r="31" spans="2:9" ht="17.25">
      <c r="B31" s="171"/>
      <c r="C31" s="20"/>
      <c r="D31" s="20"/>
      <c r="E31" s="94" t="s">
        <v>159</v>
      </c>
      <c r="F31" s="95"/>
      <c r="G31" s="93" t="s">
        <v>160</v>
      </c>
      <c r="H31" s="20"/>
      <c r="I31" s="171"/>
    </row>
    <row r="32" spans="2:9" ht="17.25">
      <c r="B32" s="171"/>
      <c r="C32" s="20"/>
      <c r="D32" s="20"/>
      <c r="E32" s="94" t="s">
        <v>161</v>
      </c>
      <c r="F32" s="95"/>
      <c r="G32" s="93" t="s">
        <v>162</v>
      </c>
      <c r="H32" s="20"/>
      <c r="I32" s="171"/>
    </row>
    <row r="33" spans="2:9" ht="17.25">
      <c r="B33" s="171"/>
      <c r="C33" s="20"/>
      <c r="D33" s="20"/>
      <c r="E33" s="94" t="s">
        <v>163</v>
      </c>
      <c r="F33" s="103"/>
      <c r="G33" s="93" t="s">
        <v>164</v>
      </c>
      <c r="H33" s="20"/>
      <c r="I33" s="171"/>
    </row>
    <row r="34" spans="2:9" ht="17.25">
      <c r="B34" s="171"/>
      <c r="C34" s="20"/>
      <c r="D34" s="20"/>
      <c r="E34" s="94" t="s">
        <v>165</v>
      </c>
      <c r="F34" s="103"/>
      <c r="G34" s="93" t="s">
        <v>166</v>
      </c>
      <c r="H34" s="20"/>
      <c r="I34" s="171"/>
    </row>
    <row r="35" spans="2:9" ht="17.25">
      <c r="B35" s="171"/>
      <c r="C35" s="20"/>
      <c r="D35" s="20"/>
      <c r="E35" s="169" t="s">
        <v>167</v>
      </c>
      <c r="F35" s="102"/>
      <c r="G35" s="93" t="s">
        <v>168</v>
      </c>
      <c r="H35" s="20"/>
      <c r="I35" s="171"/>
    </row>
    <row r="36" spans="2:9" ht="17.25">
      <c r="B36" s="171"/>
      <c r="C36" s="20"/>
      <c r="D36" s="20"/>
      <c r="E36" s="94" t="s">
        <v>169</v>
      </c>
      <c r="F36" s="95"/>
      <c r="G36" s="93" t="s">
        <v>170</v>
      </c>
      <c r="H36" s="20"/>
      <c r="I36" s="171"/>
    </row>
    <row r="37" spans="2:9" ht="17.25">
      <c r="B37" s="171"/>
      <c r="C37" s="20"/>
      <c r="D37" s="20"/>
      <c r="E37" s="94" t="s">
        <v>171</v>
      </c>
      <c r="F37" s="95"/>
      <c r="G37" s="93" t="s">
        <v>172</v>
      </c>
      <c r="H37" s="20"/>
      <c r="I37" s="171"/>
    </row>
    <row r="38" spans="2:9" ht="17.25">
      <c r="B38" s="171"/>
      <c r="C38" s="20"/>
      <c r="D38" s="20"/>
      <c r="E38" s="169" t="s">
        <v>173</v>
      </c>
      <c r="F38" s="104"/>
      <c r="G38" s="93" t="s">
        <v>174</v>
      </c>
      <c r="H38" s="20"/>
      <c r="I38" s="171"/>
    </row>
    <row r="39" spans="2:9" ht="17.25">
      <c r="B39" s="171"/>
      <c r="C39" s="20"/>
      <c r="D39" s="20"/>
      <c r="E39" s="94" t="s">
        <v>175</v>
      </c>
      <c r="F39" s="104"/>
      <c r="G39" s="93" t="s">
        <v>176</v>
      </c>
      <c r="H39" s="20"/>
      <c r="I39" s="171"/>
    </row>
    <row r="40" spans="2:9" ht="17.25">
      <c r="B40" s="171"/>
      <c r="C40" s="20"/>
      <c r="D40" s="20"/>
      <c r="E40" s="94" t="s">
        <v>177</v>
      </c>
      <c r="F40" s="104"/>
      <c r="G40" s="93" t="s">
        <v>178</v>
      </c>
      <c r="H40" s="20"/>
      <c r="I40" s="171"/>
    </row>
    <row r="41" spans="2:9" ht="17.25">
      <c r="B41" s="171"/>
      <c r="C41" s="20"/>
      <c r="D41" s="20"/>
      <c r="E41" s="169" t="s">
        <v>179</v>
      </c>
      <c r="F41" s="104"/>
      <c r="G41" s="105"/>
      <c r="H41" s="20"/>
      <c r="I41" s="171"/>
    </row>
    <row r="42" spans="2:9" ht="17.25">
      <c r="B42" s="171"/>
      <c r="C42" s="20"/>
      <c r="D42" s="20"/>
      <c r="E42" s="94" t="s">
        <v>180</v>
      </c>
      <c r="F42" s="104"/>
      <c r="G42" s="105"/>
      <c r="H42" s="20"/>
      <c r="I42" s="171"/>
    </row>
    <row r="43" spans="2:9" ht="17.25">
      <c r="B43" s="171"/>
      <c r="C43" s="20"/>
      <c r="D43" s="20"/>
      <c r="E43" s="94" t="s">
        <v>181</v>
      </c>
      <c r="F43" s="104"/>
      <c r="G43" s="105"/>
      <c r="H43" s="20"/>
      <c r="I43" s="171"/>
    </row>
    <row r="44" spans="2:9" ht="17.25">
      <c r="B44" s="171"/>
      <c r="C44" s="20"/>
      <c r="D44" s="20"/>
      <c r="E44" s="94"/>
      <c r="F44" s="104"/>
      <c r="G44" s="106"/>
      <c r="H44" s="20"/>
      <c r="I44" s="171"/>
    </row>
    <row r="45" spans="2:9" ht="17.25">
      <c r="B45" s="171"/>
      <c r="C45" s="20"/>
      <c r="D45" s="20"/>
      <c r="E45" s="107"/>
      <c r="F45" s="108"/>
      <c r="G45" s="109"/>
      <c r="H45" s="20"/>
      <c r="I45" s="171"/>
    </row>
    <row r="46" spans="2:9" ht="18.75">
      <c r="B46" s="171"/>
      <c r="C46" s="20"/>
      <c r="D46" s="20"/>
      <c r="E46" s="5"/>
      <c r="F46" s="5"/>
      <c r="G46" s="20"/>
      <c r="H46" s="170"/>
      <c r="I46" s="171"/>
    </row>
    <row r="47" spans="2:9" ht="18.75">
      <c r="B47" s="171"/>
      <c r="C47" s="172"/>
      <c r="D47" s="172"/>
      <c r="E47" s="174"/>
      <c r="F47" s="174"/>
      <c r="G47" s="172"/>
      <c r="H47" s="172"/>
      <c r="I47" s="171"/>
    </row>
    <row r="48" spans="2:9" ht="18.75">
      <c r="E48" s="85"/>
      <c r="F48" s="85"/>
    </row>
    <row r="49" spans="5:6" ht="18.75">
      <c r="E49" s="85"/>
      <c r="F49" s="85"/>
    </row>
    <row r="50" spans="5:6" ht="18.75">
      <c r="E50" s="85"/>
      <c r="F50" s="85"/>
    </row>
    <row r="51" spans="5:6" ht="18.75">
      <c r="E51" s="85"/>
      <c r="F51" s="85"/>
    </row>
    <row r="52" spans="5:6" ht="18.75">
      <c r="E52" s="85"/>
      <c r="F52" s="85"/>
    </row>
    <row r="53" spans="5:6" ht="18.75">
      <c r="E53" s="85"/>
      <c r="F53" s="85"/>
    </row>
    <row r="54" spans="5:6" ht="18.75">
      <c r="E54" s="85"/>
      <c r="F54" s="85"/>
    </row>
    <row r="55" spans="5:6" ht="18.75">
      <c r="E55" s="85"/>
      <c r="F55" s="85"/>
    </row>
    <row r="56" spans="5:6" ht="18.75">
      <c r="E56" s="85"/>
      <c r="F56" s="85"/>
    </row>
    <row r="57" spans="5:6" ht="18.75">
      <c r="E57" s="85"/>
      <c r="F57" s="85"/>
    </row>
    <row r="58" spans="5:6" ht="18.75">
      <c r="E58" s="85"/>
      <c r="F58" s="85"/>
    </row>
    <row r="59" spans="5:6" ht="18.75">
      <c r="E59" s="85"/>
      <c r="F59" s="85"/>
    </row>
  </sheetData>
  <sheetProtection algorithmName="SHA-512" hashValue="VdOX2arTSkvq9oCIDowNE89QOKb1Y9NXeJoJBq7kczovuWtEECGsSh+xX8auWCcYVFmO+qxXqVoHhhxl0MjXnQ==" saltValue="pGr8bbGcBBtxprdptg0WbQ==" spinCount="100000" sheet="1" objects="1" scenarios="1" selectLockedCells="1"/>
  <mergeCells count="3">
    <mergeCell ref="E3:E4"/>
    <mergeCell ref="G3:G4"/>
    <mergeCell ref="D6:D13"/>
  </mergeCells>
  <pageMargins left="0.47244094488188981" right="0.11811023622047245" top="0.70866141732283472" bottom="0.15748031496062992" header="0.11811023622047245" footer="0.11811023622047245"/>
  <pageSetup paperSize="9" orientation="portrait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I43"/>
  <sheetViews>
    <sheetView showGridLines="0" showRowColHeaders="0" workbookViewId="0"/>
  </sheetViews>
  <sheetFormatPr defaultRowHeight="15"/>
  <cols>
    <col min="1" max="1" width="32.875" style="280" customWidth="1"/>
    <col min="2" max="2" width="4.625" style="280" customWidth="1"/>
    <col min="3" max="3" width="4.625" style="305" customWidth="1"/>
    <col min="4" max="4" width="0.125" style="305" customWidth="1"/>
    <col min="5" max="5" width="7.875" style="308" customWidth="1"/>
    <col min="6" max="6" width="73" style="309" customWidth="1"/>
    <col min="7" max="7" width="4.25" style="305" customWidth="1"/>
    <col min="8" max="8" width="4.25" style="280" customWidth="1"/>
    <col min="9" max="16384" width="9" style="280"/>
  </cols>
  <sheetData>
    <row r="1" spans="2:8" ht="21">
      <c r="B1" s="276"/>
      <c r="C1" s="277"/>
      <c r="D1" s="277"/>
      <c r="E1" s="278"/>
      <c r="F1" s="279"/>
      <c r="G1" s="277"/>
      <c r="H1" s="276"/>
    </row>
    <row r="2" spans="2:8" ht="21">
      <c r="B2" s="276"/>
      <c r="C2" s="281"/>
      <c r="D2" s="281"/>
      <c r="E2" s="282"/>
      <c r="F2" s="283"/>
      <c r="G2" s="281"/>
      <c r="H2" s="276"/>
    </row>
    <row r="3" spans="2:8" ht="33.75" customHeight="1">
      <c r="B3" s="276"/>
      <c r="C3" s="281"/>
      <c r="D3" s="281"/>
      <c r="E3" s="282"/>
      <c r="F3" s="284" t="s">
        <v>290</v>
      </c>
      <c r="G3" s="281"/>
      <c r="H3" s="276"/>
    </row>
    <row r="4" spans="2:8" ht="7.5" customHeight="1">
      <c r="B4" s="276"/>
      <c r="C4" s="281"/>
      <c r="D4" s="281"/>
      <c r="E4" s="282"/>
      <c r="F4" s="285"/>
      <c r="G4" s="281"/>
      <c r="H4" s="276"/>
    </row>
    <row r="5" spans="2:8" ht="29.25" customHeight="1">
      <c r="B5" s="276"/>
      <c r="C5" s="281"/>
      <c r="D5" s="286"/>
      <c r="E5" s="287" t="s">
        <v>37</v>
      </c>
      <c r="F5" s="287" t="s">
        <v>291</v>
      </c>
      <c r="G5" s="281"/>
      <c r="H5" s="276"/>
    </row>
    <row r="6" spans="2:8" ht="26.25">
      <c r="B6" s="276"/>
      <c r="C6" s="281"/>
      <c r="D6" s="286"/>
      <c r="E6" s="288">
        <v>1</v>
      </c>
      <c r="F6" s="289" t="s">
        <v>292</v>
      </c>
      <c r="G6" s="281"/>
      <c r="H6" s="276"/>
    </row>
    <row r="7" spans="2:8" ht="26.25">
      <c r="B7" s="276"/>
      <c r="C7" s="281"/>
      <c r="D7" s="286"/>
      <c r="E7" s="290">
        <v>2</v>
      </c>
      <c r="F7" s="291" t="s">
        <v>105</v>
      </c>
      <c r="G7" s="281"/>
      <c r="H7" s="276"/>
    </row>
    <row r="8" spans="2:8" ht="26.25">
      <c r="B8" s="276"/>
      <c r="C8" s="281"/>
      <c r="D8" s="822"/>
      <c r="E8" s="292">
        <v>3</v>
      </c>
      <c r="F8" s="293" t="s">
        <v>293</v>
      </c>
      <c r="G8" s="281"/>
      <c r="H8" s="276"/>
    </row>
    <row r="9" spans="2:8" ht="26.25">
      <c r="B9" s="276"/>
      <c r="C9" s="281"/>
      <c r="D9" s="822"/>
      <c r="E9" s="294">
        <v>4</v>
      </c>
      <c r="F9" s="293" t="s">
        <v>294</v>
      </c>
      <c r="G9" s="281"/>
      <c r="H9" s="276"/>
    </row>
    <row r="10" spans="2:8" ht="26.25">
      <c r="B10" s="276"/>
      <c r="C10" s="281"/>
      <c r="D10" s="822"/>
      <c r="E10" s="295">
        <v>5</v>
      </c>
      <c r="F10" s="296" t="s">
        <v>295</v>
      </c>
      <c r="G10" s="281"/>
      <c r="H10" s="276"/>
    </row>
    <row r="11" spans="2:8" ht="26.25">
      <c r="B11" s="276"/>
      <c r="C11" s="281"/>
      <c r="D11" s="822"/>
      <c r="E11" s="295">
        <v>6</v>
      </c>
      <c r="F11" s="296" t="s">
        <v>296</v>
      </c>
      <c r="G11" s="281"/>
      <c r="H11" s="276"/>
    </row>
    <row r="12" spans="2:8" ht="26.25">
      <c r="B12" s="276"/>
      <c r="C12" s="281"/>
      <c r="D12" s="822"/>
      <c r="E12" s="294">
        <v>7</v>
      </c>
      <c r="F12" s="293" t="s">
        <v>297</v>
      </c>
      <c r="G12" s="281"/>
      <c r="H12" s="276"/>
    </row>
    <row r="13" spans="2:8" ht="26.25">
      <c r="B13" s="276"/>
      <c r="C13" s="281"/>
      <c r="D13" s="822"/>
      <c r="E13" s="295">
        <v>8</v>
      </c>
      <c r="F13" s="293" t="s">
        <v>298</v>
      </c>
      <c r="G13" s="281"/>
      <c r="H13" s="276"/>
    </row>
    <row r="14" spans="2:8" ht="26.25">
      <c r="B14" s="276"/>
      <c r="C14" s="281"/>
      <c r="D14" s="822"/>
      <c r="E14" s="295">
        <v>9</v>
      </c>
      <c r="F14" s="296" t="s">
        <v>299</v>
      </c>
      <c r="G14" s="281"/>
      <c r="H14" s="276"/>
    </row>
    <row r="15" spans="2:8" ht="26.25">
      <c r="B15" s="276"/>
      <c r="C15" s="281"/>
      <c r="D15" s="822"/>
      <c r="E15" s="294">
        <v>10</v>
      </c>
      <c r="F15" s="296" t="s">
        <v>300</v>
      </c>
      <c r="G15" s="281"/>
      <c r="H15" s="276"/>
    </row>
    <row r="16" spans="2:8" ht="26.25">
      <c r="B16" s="276"/>
      <c r="C16" s="281"/>
      <c r="D16" s="297"/>
      <c r="E16" s="295">
        <v>11</v>
      </c>
      <c r="F16" s="296" t="s">
        <v>301</v>
      </c>
      <c r="G16" s="281"/>
      <c r="H16" s="276"/>
    </row>
    <row r="17" spans="2:8" ht="26.25">
      <c r="B17" s="276"/>
      <c r="C17" s="281"/>
      <c r="D17" s="281"/>
      <c r="E17" s="295">
        <v>12</v>
      </c>
      <c r="F17" s="296" t="s">
        <v>302</v>
      </c>
      <c r="G17" s="281"/>
      <c r="H17" s="276"/>
    </row>
    <row r="18" spans="2:8" ht="26.25">
      <c r="B18" s="276"/>
      <c r="C18" s="281"/>
      <c r="D18" s="281"/>
      <c r="E18" s="294">
        <v>13</v>
      </c>
      <c r="F18" s="296" t="s">
        <v>303</v>
      </c>
      <c r="G18" s="281"/>
      <c r="H18" s="276"/>
    </row>
    <row r="19" spans="2:8" ht="26.25">
      <c r="B19" s="276"/>
      <c r="C19" s="281"/>
      <c r="D19" s="281"/>
      <c r="E19" s="295">
        <v>14</v>
      </c>
      <c r="F19" s="296" t="s">
        <v>304</v>
      </c>
      <c r="G19" s="281"/>
      <c r="H19" s="276"/>
    </row>
    <row r="20" spans="2:8" ht="26.25">
      <c r="B20" s="276"/>
      <c r="C20" s="281"/>
      <c r="D20" s="281"/>
      <c r="E20" s="295"/>
      <c r="F20" s="296"/>
      <c r="G20" s="281"/>
      <c r="H20" s="276"/>
    </row>
    <row r="21" spans="2:8" ht="26.25">
      <c r="B21" s="276"/>
      <c r="C21" s="281"/>
      <c r="D21" s="281"/>
      <c r="E21" s="295"/>
      <c r="F21" s="296"/>
      <c r="G21" s="281"/>
      <c r="H21" s="276"/>
    </row>
    <row r="22" spans="2:8" ht="26.25">
      <c r="B22" s="276"/>
      <c r="C22" s="281"/>
      <c r="D22" s="281"/>
      <c r="E22" s="295"/>
      <c r="F22" s="296"/>
      <c r="G22" s="281"/>
      <c r="H22" s="276"/>
    </row>
    <row r="23" spans="2:8" ht="26.25">
      <c r="B23" s="276"/>
      <c r="C23" s="281"/>
      <c r="D23" s="281"/>
      <c r="E23" s="295"/>
      <c r="F23" s="296"/>
      <c r="G23" s="281"/>
      <c r="H23" s="276"/>
    </row>
    <row r="24" spans="2:8" ht="26.25">
      <c r="B24" s="276"/>
      <c r="C24" s="281"/>
      <c r="D24" s="281"/>
      <c r="E24" s="295"/>
      <c r="F24" s="296"/>
      <c r="G24" s="281"/>
      <c r="H24" s="276"/>
    </row>
    <row r="25" spans="2:8" ht="26.25">
      <c r="B25" s="276"/>
      <c r="C25" s="281"/>
      <c r="D25" s="281"/>
      <c r="E25" s="295"/>
      <c r="F25" s="296"/>
      <c r="G25" s="281"/>
      <c r="H25" s="276"/>
    </row>
    <row r="26" spans="2:8" ht="26.25">
      <c r="B26" s="276"/>
      <c r="C26" s="281"/>
      <c r="D26" s="281"/>
      <c r="E26" s="295"/>
      <c r="F26" s="296"/>
      <c r="G26" s="281"/>
      <c r="H26" s="276"/>
    </row>
    <row r="27" spans="2:8" ht="26.25">
      <c r="B27" s="276"/>
      <c r="C27" s="281"/>
      <c r="D27" s="281"/>
      <c r="E27" s="295"/>
      <c r="F27" s="296"/>
      <c r="G27" s="281"/>
      <c r="H27" s="276"/>
    </row>
    <row r="28" spans="2:8" ht="26.25">
      <c r="B28" s="276"/>
      <c r="C28" s="281"/>
      <c r="D28" s="281"/>
      <c r="E28" s="295"/>
      <c r="F28" s="296"/>
      <c r="G28" s="281"/>
      <c r="H28" s="276"/>
    </row>
    <row r="29" spans="2:8" ht="26.25">
      <c r="B29" s="276"/>
      <c r="C29" s="281"/>
      <c r="D29" s="281"/>
      <c r="E29" s="298"/>
      <c r="F29" s="299"/>
      <c r="G29" s="281"/>
      <c r="H29" s="276"/>
    </row>
    <row r="30" spans="2:8" ht="18.75">
      <c r="B30" s="276"/>
      <c r="C30" s="281"/>
      <c r="D30" s="281"/>
      <c r="E30" s="300"/>
      <c r="F30" s="301"/>
      <c r="G30" s="302"/>
      <c r="H30" s="276"/>
    </row>
    <row r="31" spans="2:8" ht="18.75">
      <c r="B31" s="276"/>
      <c r="C31" s="277"/>
      <c r="D31" s="277"/>
      <c r="E31" s="303"/>
      <c r="F31" s="304"/>
      <c r="G31" s="277"/>
      <c r="H31" s="276"/>
    </row>
    <row r="32" spans="2:8" ht="18.75">
      <c r="E32" s="306"/>
      <c r="F32" s="307"/>
    </row>
    <row r="33" spans="5:9" s="305" customFormat="1" ht="18.75">
      <c r="E33" s="306"/>
      <c r="F33" s="307"/>
      <c r="H33" s="280"/>
      <c r="I33" s="280"/>
    </row>
    <row r="34" spans="5:9" s="305" customFormat="1" ht="18.75">
      <c r="E34" s="306"/>
      <c r="F34" s="307"/>
      <c r="H34" s="280"/>
      <c r="I34" s="280"/>
    </row>
    <row r="35" spans="5:9" s="305" customFormat="1" ht="18.75">
      <c r="E35" s="306"/>
      <c r="F35" s="307"/>
      <c r="H35" s="280"/>
      <c r="I35" s="280"/>
    </row>
    <row r="36" spans="5:9" s="305" customFormat="1" ht="18.75">
      <c r="E36" s="306"/>
      <c r="F36" s="307"/>
      <c r="H36" s="280"/>
      <c r="I36" s="280"/>
    </row>
    <row r="37" spans="5:9" s="305" customFormat="1" ht="18.75">
      <c r="E37" s="306"/>
      <c r="F37" s="307"/>
      <c r="H37" s="280"/>
      <c r="I37" s="280"/>
    </row>
    <row r="38" spans="5:9" s="305" customFormat="1" ht="18.75">
      <c r="E38" s="306"/>
      <c r="F38" s="307"/>
      <c r="H38" s="280"/>
      <c r="I38" s="280"/>
    </row>
    <row r="39" spans="5:9" s="305" customFormat="1" ht="18.75">
      <c r="E39" s="306"/>
      <c r="F39" s="307"/>
      <c r="H39" s="280"/>
      <c r="I39" s="280"/>
    </row>
    <row r="40" spans="5:9" s="305" customFormat="1" ht="18.75">
      <c r="E40" s="306"/>
      <c r="F40" s="307"/>
      <c r="H40" s="280"/>
      <c r="I40" s="280"/>
    </row>
    <row r="41" spans="5:9" s="305" customFormat="1" ht="18.75">
      <c r="E41" s="306"/>
      <c r="F41" s="307"/>
      <c r="H41" s="280"/>
      <c r="I41" s="280"/>
    </row>
    <row r="42" spans="5:9" s="305" customFormat="1" ht="18.75">
      <c r="E42" s="306"/>
      <c r="F42" s="307"/>
      <c r="H42" s="280"/>
      <c r="I42" s="280"/>
    </row>
    <row r="43" spans="5:9" s="305" customFormat="1" ht="18.75">
      <c r="E43" s="306"/>
      <c r="F43" s="307"/>
      <c r="H43" s="280"/>
      <c r="I43" s="280"/>
    </row>
  </sheetData>
  <sheetProtection algorithmName="SHA-512" hashValue="uts3xNiSsz6EZ5IRAoJ12pwseLo32tmu8y9IAfL5UZYnR+qKQRf8E+V/PCZO89JFDMu/RNAmEiGBrl/RUi8qhA==" saltValue="Sixv98SecSIvnJbY9J+DlA==" spinCount="100000" sheet="1" objects="1" scenarios="1" selectLockedCells="1"/>
  <mergeCells count="1">
    <mergeCell ref="D8:D15"/>
  </mergeCells>
  <pageMargins left="0.6692913385826772" right="0.31496062992125984" top="0.70866141732283472" bottom="0.15748031496062992" header="0.11811023622047245" footer="0.11811023622047245"/>
  <pageSetup paperSize="9" orientation="portrait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E7"/>
  <sheetViews>
    <sheetView workbookViewId="0">
      <selection activeCell="G18" sqref="G18"/>
    </sheetView>
  </sheetViews>
  <sheetFormatPr defaultRowHeight="14.25"/>
  <cols>
    <col min="2" max="5" width="13" customWidth="1"/>
  </cols>
  <sheetData>
    <row r="1" spans="2:5" ht="21">
      <c r="B1" s="823" t="s">
        <v>183</v>
      </c>
      <c r="C1" s="824"/>
      <c r="D1" s="824"/>
      <c r="E1" s="824"/>
    </row>
    <row r="2" spans="2:5" ht="21">
      <c r="B2" s="825" t="s">
        <v>184</v>
      </c>
      <c r="C2" s="826"/>
      <c r="D2" s="827" t="s">
        <v>10</v>
      </c>
      <c r="E2" s="827" t="s">
        <v>90</v>
      </c>
    </row>
    <row r="3" spans="2:5" ht="21">
      <c r="B3" s="6" t="s">
        <v>185</v>
      </c>
      <c r="C3" s="7" t="s">
        <v>186</v>
      </c>
      <c r="D3" s="827"/>
      <c r="E3" s="827"/>
    </row>
    <row r="4" spans="2:5" ht="21">
      <c r="B4" s="8">
        <v>2.5</v>
      </c>
      <c r="C4" s="8">
        <v>3</v>
      </c>
      <c r="D4" s="6">
        <v>3</v>
      </c>
      <c r="E4" s="6" t="s">
        <v>11</v>
      </c>
    </row>
    <row r="5" spans="2:5" ht="21">
      <c r="B5" s="8">
        <v>1.5</v>
      </c>
      <c r="C5" s="8">
        <v>2.4900000000000002</v>
      </c>
      <c r="D5" s="6">
        <v>2</v>
      </c>
      <c r="E5" s="6" t="s">
        <v>12</v>
      </c>
    </row>
    <row r="6" spans="2:5" ht="21">
      <c r="B6" s="8">
        <v>1</v>
      </c>
      <c r="C6" s="8">
        <v>1.49</v>
      </c>
      <c r="D6" s="6">
        <v>1</v>
      </c>
      <c r="E6" s="6" t="s">
        <v>13</v>
      </c>
    </row>
    <row r="7" spans="2:5" ht="21">
      <c r="B7" s="8">
        <v>0</v>
      </c>
      <c r="C7" s="8">
        <v>0.99</v>
      </c>
      <c r="D7" s="6">
        <v>0</v>
      </c>
      <c r="E7" s="9" t="s">
        <v>14</v>
      </c>
    </row>
  </sheetData>
  <protectedRanges>
    <protectedRange sqref="B4:C7" name="ช่วง2"/>
  </protectedRanges>
  <mergeCells count="4">
    <mergeCell ref="B1:E1"/>
    <mergeCell ref="B2:C2"/>
    <mergeCell ref="D2:D3"/>
    <mergeCell ref="E2:E3"/>
  </mergeCells>
  <dataValidations count="1">
    <dataValidation type="decimal" allowBlank="1" showInputMessage="1" showErrorMessage="1" sqref="B4:C7">
      <formula1>0</formula1>
      <formula2>3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K43"/>
  <sheetViews>
    <sheetView showGridLines="0" showRowColHeaders="0" zoomScaleNormal="100" workbookViewId="0">
      <selection activeCell="I7" sqref="I7"/>
    </sheetView>
  </sheetViews>
  <sheetFormatPr defaultRowHeight="18"/>
  <cols>
    <col min="1" max="1" width="29.25" style="41" customWidth="1"/>
    <col min="2" max="3" width="3.5" style="41" customWidth="1"/>
    <col min="4" max="4" width="4.375" style="41" customWidth="1"/>
    <col min="5" max="5" width="7.125" style="41" customWidth="1"/>
    <col min="6" max="6" width="13.625" style="41" customWidth="1"/>
    <col min="7" max="7" width="21.25" style="41" customWidth="1"/>
    <col min="8" max="8" width="21.75" style="42" customWidth="1"/>
    <col min="9" max="9" width="21.75" style="41" customWidth="1"/>
    <col min="10" max="11" width="3.75" style="41" customWidth="1"/>
    <col min="12" max="16384" width="9" style="41"/>
  </cols>
  <sheetData>
    <row r="1" spans="2:11">
      <c r="B1" s="56"/>
      <c r="C1" s="56"/>
      <c r="D1" s="56"/>
      <c r="E1" s="56"/>
      <c r="F1" s="56"/>
      <c r="G1" s="56"/>
      <c r="H1" s="57"/>
      <c r="I1" s="56"/>
      <c r="J1" s="56"/>
      <c r="K1" s="56"/>
    </row>
    <row r="2" spans="2:11">
      <c r="B2" s="56"/>
      <c r="C2" s="53"/>
      <c r="D2" s="53"/>
      <c r="E2" s="53"/>
      <c r="F2" s="53"/>
      <c r="G2" s="53"/>
      <c r="H2" s="54"/>
      <c r="I2" s="53"/>
      <c r="J2" s="53"/>
      <c r="K2" s="56"/>
    </row>
    <row r="3" spans="2:11" ht="32.25" customHeight="1">
      <c r="B3" s="56"/>
      <c r="C3" s="53"/>
      <c r="D3" s="341"/>
      <c r="E3" s="590" t="s">
        <v>105</v>
      </c>
      <c r="F3" s="590"/>
      <c r="G3" s="590"/>
      <c r="H3" s="590"/>
      <c r="I3" s="590"/>
      <c r="J3" s="53"/>
      <c r="K3" s="56"/>
    </row>
    <row r="4" spans="2:11" ht="29.25" customHeight="1">
      <c r="B4" s="56"/>
      <c r="C4" s="53"/>
      <c r="D4" s="43"/>
      <c r="E4" s="592" t="str">
        <f xml:space="preserve"> "ชั้น"&amp;""&amp; ข้อมูลพื้นฐาน!T6&amp;"       "&amp;"ปีการศึกษา"&amp;"  "&amp;ข้อมูลพื้นฐาน!T5</f>
        <v>ชั้นประถมศึกษาปีที่  2       ปีการศึกษา  2566</v>
      </c>
      <c r="F4" s="592"/>
      <c r="G4" s="592"/>
      <c r="H4" s="592"/>
      <c r="I4" s="592"/>
      <c r="J4" s="55"/>
      <c r="K4" s="56"/>
    </row>
    <row r="5" spans="2:11" ht="11.25" hidden="1" customHeight="1">
      <c r="B5" s="56"/>
      <c r="C5" s="53"/>
      <c r="D5" s="44"/>
      <c r="E5" s="44"/>
      <c r="F5" s="45"/>
      <c r="G5" s="45"/>
      <c r="H5" s="45"/>
      <c r="I5" s="45"/>
      <c r="J5" s="53"/>
      <c r="K5" s="56"/>
    </row>
    <row r="6" spans="2:11" ht="37.5">
      <c r="B6" s="56"/>
      <c r="C6" s="53"/>
      <c r="D6" s="47" t="s">
        <v>32</v>
      </c>
      <c r="E6" s="47" t="s">
        <v>33</v>
      </c>
      <c r="F6" s="47" t="s">
        <v>23</v>
      </c>
      <c r="G6" s="47" t="s">
        <v>34</v>
      </c>
      <c r="H6" s="47" t="s">
        <v>276</v>
      </c>
      <c r="I6" s="47" t="s">
        <v>277</v>
      </c>
      <c r="J6" s="53"/>
      <c r="K6" s="56"/>
    </row>
    <row r="7" spans="2:11" ht="18.75">
      <c r="B7" s="56"/>
      <c r="C7" s="53"/>
      <c r="D7" s="15" t="str">
        <f>IF(ข้อมูลนร.2!D7="","",ข้อมูลนร.2!D7)</f>
        <v>1</v>
      </c>
      <c r="E7" s="15">
        <f>IF(ข้อมูลนร.2!E7="","",ข้อมูลนร.2!E7)</f>
        <v>1111</v>
      </c>
      <c r="F7" s="48">
        <f>IF(ข้อมูลนร.2!F7="","",ข้อมูลนร.2!F7)</f>
        <v>1111111111111</v>
      </c>
      <c r="G7" s="274" t="str">
        <f>IF(ข้อมูลนร.2!G7="","",ข้อมูลนร.2!G7)</f>
        <v>เด็กชายภูผา  ดอทคอม</v>
      </c>
      <c r="H7" s="266" t="str">
        <f>IF(D7="","",ข้อมูลนร.1!S6 &amp; ข้อมูลนร.1!T6&amp;"  "&amp;ข้อมูลนร.1!U6)</f>
        <v>นายขาว  ดอทคอม</v>
      </c>
      <c r="I7" s="267" t="str">
        <f>IF(D7="","",ข้อมูลนร.1!V6&amp;ข้อมูลนร.1!W6&amp;"  "&amp;ข้อมูลนร.1!X6)</f>
        <v>นางฟ้า  ดอทคอม</v>
      </c>
      <c r="J7" s="53"/>
      <c r="K7" s="56"/>
    </row>
    <row r="8" spans="2:11" ht="18.75">
      <c r="B8" s="56"/>
      <c r="C8" s="53"/>
      <c r="D8" s="15" t="str">
        <f>IF(ข้อมูลนร.2!D8="","",ข้อมูลนร.2!D8)</f>
        <v>2</v>
      </c>
      <c r="E8" s="15">
        <f>IF(ข้อมูลนร.2!E8="","",ข้อมูลนร.2!E8)</f>
        <v>1112</v>
      </c>
      <c r="F8" s="48">
        <f>IF(ข้อมูลนร.2!F8="","",ข้อมูลนร.2!F8)</f>
        <v>2222222222222</v>
      </c>
      <c r="G8" s="274" t="str">
        <f>IF(ข้อมูลนร.2!G8="","",ข้อมูลนร.2!G8)</f>
        <v>เด็กชายดำ  ดอทคอม</v>
      </c>
      <c r="H8" s="266" t="str">
        <f>IF(D8="","",ข้อมูลนร.1!S7 &amp; ข้อมูลนร.1!T7&amp;"  "&amp;ข้อมูลนร.1!U7)</f>
        <v>นายขาว  ดอทคอม</v>
      </c>
      <c r="I8" s="267" t="str">
        <f>IF(D8="","",ข้อมูลนร.1!V7&amp;ข้อมูลนร.1!W7&amp;"  "&amp;ข้อมูลนร.1!X7)</f>
        <v>นางฟ้า  ดอทคอม</v>
      </c>
      <c r="J8" s="53"/>
      <c r="K8" s="56"/>
    </row>
    <row r="9" spans="2:11" ht="18.75">
      <c r="B9" s="56"/>
      <c r="C9" s="53"/>
      <c r="D9" s="15" t="str">
        <f>IF(ข้อมูลนร.2!D9="","",ข้อมูลนร.2!D9)</f>
        <v>3</v>
      </c>
      <c r="E9" s="15">
        <f>IF(ข้อมูลนร.2!E9="","",ข้อมูลนร.2!E9)</f>
        <v>1113</v>
      </c>
      <c r="F9" s="48">
        <f>IF(ข้อมูลนร.2!F9="","",ข้อมูลนร.2!F9)</f>
        <v>3333333333333</v>
      </c>
      <c r="G9" s="274" t="str">
        <f>IF(ข้อมูลนร.2!G9="","",ข้อมูลนร.2!G9)</f>
        <v>เด็กหญิงแดง  ดอทคอม</v>
      </c>
      <c r="H9" s="266" t="str">
        <f>IF(D9="","",ข้อมูลนร.1!S8 &amp; ข้อมูลนร.1!T8&amp;"  "&amp;ข้อมูลนร.1!U8)</f>
        <v>นายขาว  ดอทคอม</v>
      </c>
      <c r="I9" s="267" t="str">
        <f>IF(D9="","",ข้อมูลนร.1!V8&amp;ข้อมูลนร.1!W8&amp;"  "&amp;ข้อมูลนร.1!X8)</f>
        <v>นางฟ้า  ดอทคอม</v>
      </c>
      <c r="J9" s="53"/>
      <c r="K9" s="56"/>
    </row>
    <row r="10" spans="2:11" ht="18.75">
      <c r="B10" s="56"/>
      <c r="C10" s="53"/>
      <c r="D10" s="15" t="str">
        <f>IF(ข้อมูลนร.2!D10="","",ข้อมูลนร.2!D10)</f>
        <v>4</v>
      </c>
      <c r="E10" s="15" t="str">
        <f>IF(ข้อมูลนร.2!E10="","",ข้อมูลนร.2!E10)</f>
        <v/>
      </c>
      <c r="F10" s="48" t="str">
        <f>IF(ข้อมูลนร.2!F10="","",ข้อมูลนร.2!F10)</f>
        <v/>
      </c>
      <c r="G10" s="274" t="str">
        <f>IF(ข้อมูลนร.2!G10="","",ข้อมูลนร.2!G10)</f>
        <v>เด็กหญิงแดง  ดอทคอม</v>
      </c>
      <c r="H10" s="266" t="str">
        <f>IF(D10="","",ข้อมูลนร.1!S9 &amp; ข้อมูลนร.1!T9&amp;"  "&amp;ข้อมูลนร.1!U9)</f>
        <v>นาย4444  ดอทคอม</v>
      </c>
      <c r="I10" s="267" t="str">
        <f>IF(D10="","",ข้อมูลนร.1!V9&amp;ข้อมูลนร.1!W9&amp;"  "&amp;ข้อมูลนร.1!X9)</f>
        <v xml:space="preserve">  </v>
      </c>
      <c r="J10" s="53"/>
      <c r="K10" s="56"/>
    </row>
    <row r="11" spans="2:11" ht="18.75">
      <c r="B11" s="56"/>
      <c r="C11" s="53"/>
      <c r="D11" s="15" t="str">
        <f>IF(ข้อมูลนร.2!D11="","",ข้อมูลนร.2!D11)</f>
        <v/>
      </c>
      <c r="E11" s="15" t="str">
        <f>IF(ข้อมูลนร.2!E11="","",ข้อมูลนร.2!E11)</f>
        <v/>
      </c>
      <c r="F11" s="48" t="str">
        <f>IF(ข้อมูลนร.2!F11="","",ข้อมูลนร.2!F11)</f>
        <v/>
      </c>
      <c r="G11" s="274" t="str">
        <f>IF(ข้อมูลนร.2!G11="","",ข้อมูลนร.2!G11)</f>
        <v/>
      </c>
      <c r="H11" s="266" t="str">
        <f>IF(D11="","",ข้อมูลนร.1!S10 &amp; ข้อมูลนร.1!T10&amp;"  "&amp;ข้อมูลนร.1!U10)</f>
        <v/>
      </c>
      <c r="I11" s="267" t="str">
        <f>IF(D11="","",ข้อมูลนร.1!V10&amp;ข้อมูลนร.1!W10&amp;"  "&amp;ข้อมูลนร.1!X10)</f>
        <v/>
      </c>
      <c r="J11" s="53"/>
      <c r="K11" s="56"/>
    </row>
    <row r="12" spans="2:11" ht="18.75">
      <c r="B12" s="56"/>
      <c r="C12" s="53"/>
      <c r="D12" s="15" t="str">
        <f>IF(ข้อมูลนร.2!D12="","",ข้อมูลนร.2!D12)</f>
        <v/>
      </c>
      <c r="E12" s="15" t="str">
        <f>IF(ข้อมูลนร.2!E12="","",ข้อมูลนร.2!E12)</f>
        <v/>
      </c>
      <c r="F12" s="48" t="str">
        <f>IF(ข้อมูลนร.2!F12="","",ข้อมูลนร.2!F12)</f>
        <v/>
      </c>
      <c r="G12" s="274" t="str">
        <f>IF(ข้อมูลนร.2!G12="","",ข้อมูลนร.2!G12)</f>
        <v/>
      </c>
      <c r="H12" s="266" t="str">
        <f>IF(D12="","",ข้อมูลนร.1!S11 &amp; ข้อมูลนร.1!T11&amp;"  "&amp;ข้อมูลนร.1!U11)</f>
        <v/>
      </c>
      <c r="I12" s="267" t="str">
        <f>IF(D12="","",ข้อมูลนร.1!V11&amp;ข้อมูลนร.1!W11&amp;"  "&amp;ข้อมูลนร.1!X11)</f>
        <v/>
      </c>
      <c r="J12" s="53"/>
      <c r="K12" s="56"/>
    </row>
    <row r="13" spans="2:11" ht="18.75">
      <c r="B13" s="56"/>
      <c r="C13" s="53"/>
      <c r="D13" s="15" t="str">
        <f>IF(ข้อมูลนร.2!D13="","",ข้อมูลนร.2!D13)</f>
        <v/>
      </c>
      <c r="E13" s="15" t="str">
        <f>IF(ข้อมูลนร.2!E13="","",ข้อมูลนร.2!E13)</f>
        <v/>
      </c>
      <c r="F13" s="48" t="str">
        <f>IF(ข้อมูลนร.2!F13="","",ข้อมูลนร.2!F13)</f>
        <v/>
      </c>
      <c r="G13" s="274" t="str">
        <f>IF(ข้อมูลนร.2!G13="","",ข้อมูลนร.2!G13)</f>
        <v/>
      </c>
      <c r="H13" s="266" t="str">
        <f>IF(D13="","",ข้อมูลนร.1!S12 &amp; ข้อมูลนร.1!T12&amp;"  "&amp;ข้อมูลนร.1!U12)</f>
        <v/>
      </c>
      <c r="I13" s="267" t="str">
        <f>IF(D13="","",ข้อมูลนร.1!V12&amp;ข้อมูลนร.1!W12&amp;"  "&amp;ข้อมูลนร.1!X12)</f>
        <v/>
      </c>
      <c r="J13" s="53"/>
      <c r="K13" s="56"/>
    </row>
    <row r="14" spans="2:11" ht="18.75">
      <c r="B14" s="56"/>
      <c r="C14" s="53"/>
      <c r="D14" s="15" t="str">
        <f>IF(ข้อมูลนร.2!D14="","",ข้อมูลนร.2!D14)</f>
        <v/>
      </c>
      <c r="E14" s="15" t="str">
        <f>IF(ข้อมูลนร.2!E14="","",ข้อมูลนร.2!E14)</f>
        <v/>
      </c>
      <c r="F14" s="48" t="str">
        <f>IF(ข้อมูลนร.2!F14="","",ข้อมูลนร.2!F14)</f>
        <v/>
      </c>
      <c r="G14" s="274" t="str">
        <f>IF(ข้อมูลนร.2!G14="","",ข้อมูลนร.2!G14)</f>
        <v/>
      </c>
      <c r="H14" s="266" t="str">
        <f>IF(D14="","",ข้อมูลนร.1!S13 &amp; ข้อมูลนร.1!T13&amp;"  "&amp;ข้อมูลนร.1!U13)</f>
        <v/>
      </c>
      <c r="I14" s="267" t="str">
        <f>IF(D14="","",ข้อมูลนร.1!V13&amp;ข้อมูลนร.1!W13&amp;"  "&amp;ข้อมูลนร.1!X13)</f>
        <v/>
      </c>
      <c r="J14" s="53"/>
      <c r="K14" s="56"/>
    </row>
    <row r="15" spans="2:11" ht="18.75">
      <c r="B15" s="56"/>
      <c r="C15" s="53"/>
      <c r="D15" s="15" t="str">
        <f>IF(ข้อมูลนร.2!D15="","",ข้อมูลนร.2!D15)</f>
        <v/>
      </c>
      <c r="E15" s="15" t="str">
        <f>IF(ข้อมูลนร.2!E15="","",ข้อมูลนร.2!E15)</f>
        <v/>
      </c>
      <c r="F15" s="48" t="str">
        <f>IF(ข้อมูลนร.2!F15="","",ข้อมูลนร.2!F15)</f>
        <v/>
      </c>
      <c r="G15" s="274" t="str">
        <f>IF(ข้อมูลนร.2!G15="","",ข้อมูลนร.2!G15)</f>
        <v/>
      </c>
      <c r="H15" s="266" t="str">
        <f>IF(D15="","",ข้อมูลนร.1!S14 &amp; ข้อมูลนร.1!T14&amp;"  "&amp;ข้อมูลนร.1!U14)</f>
        <v/>
      </c>
      <c r="I15" s="267" t="str">
        <f>IF(D15="","",ข้อมูลนร.1!V14&amp;ข้อมูลนร.1!W14&amp;"  "&amp;ข้อมูลนร.1!X14)</f>
        <v/>
      </c>
      <c r="J15" s="53"/>
      <c r="K15" s="56"/>
    </row>
    <row r="16" spans="2:11" ht="18.75">
      <c r="B16" s="56"/>
      <c r="C16" s="53"/>
      <c r="D16" s="15" t="str">
        <f>IF(ข้อมูลนร.2!D16="","",ข้อมูลนร.2!D16)</f>
        <v/>
      </c>
      <c r="E16" s="15" t="str">
        <f>IF(ข้อมูลนร.2!E16="","",ข้อมูลนร.2!E16)</f>
        <v/>
      </c>
      <c r="F16" s="48" t="str">
        <f>IF(ข้อมูลนร.2!F16="","",ข้อมูลนร.2!F16)</f>
        <v/>
      </c>
      <c r="G16" s="274" t="str">
        <f>IF(ข้อมูลนร.2!G16="","",ข้อมูลนร.2!G16)</f>
        <v/>
      </c>
      <c r="H16" s="266" t="str">
        <f>IF(D16="","",ข้อมูลนร.1!S15 &amp; ข้อมูลนร.1!T15&amp;"  "&amp;ข้อมูลนร.1!U15)</f>
        <v/>
      </c>
      <c r="I16" s="267" t="str">
        <f>IF(D16="","",ข้อมูลนร.1!V15&amp;ข้อมูลนร.1!W15&amp;"  "&amp;ข้อมูลนร.1!X15)</f>
        <v/>
      </c>
      <c r="J16" s="53"/>
      <c r="K16" s="56"/>
    </row>
    <row r="17" spans="2:11" ht="18.75">
      <c r="B17" s="56"/>
      <c r="C17" s="53"/>
      <c r="D17" s="15" t="str">
        <f>IF(ข้อมูลนร.2!D17="","",ข้อมูลนร.2!D17)</f>
        <v/>
      </c>
      <c r="E17" s="15" t="str">
        <f>IF(ข้อมูลนร.2!E17="","",ข้อมูลนร.2!E17)</f>
        <v/>
      </c>
      <c r="F17" s="48" t="str">
        <f>IF(ข้อมูลนร.2!F17="","",ข้อมูลนร.2!F17)</f>
        <v/>
      </c>
      <c r="G17" s="274" t="str">
        <f>IF(ข้อมูลนร.2!G17="","",ข้อมูลนร.2!G17)</f>
        <v/>
      </c>
      <c r="H17" s="266" t="str">
        <f>IF(D17="","",ข้อมูลนร.1!S16 &amp; ข้อมูลนร.1!T16&amp;"  "&amp;ข้อมูลนร.1!U16)</f>
        <v/>
      </c>
      <c r="I17" s="267" t="str">
        <f>IF(D17="","",ข้อมูลนร.1!V16&amp;ข้อมูลนร.1!W16&amp;"  "&amp;ข้อมูลนร.1!X16)</f>
        <v/>
      </c>
      <c r="J17" s="53"/>
      <c r="K17" s="56"/>
    </row>
    <row r="18" spans="2:11" ht="18.75">
      <c r="B18" s="56"/>
      <c r="C18" s="53"/>
      <c r="D18" s="15" t="str">
        <f>IF(ข้อมูลนร.2!D18="","",ข้อมูลนร.2!D18)</f>
        <v/>
      </c>
      <c r="E18" s="15" t="str">
        <f>IF(ข้อมูลนร.2!E18="","",ข้อมูลนร.2!E18)</f>
        <v/>
      </c>
      <c r="F18" s="48" t="str">
        <f>IF(ข้อมูลนร.2!F18="","",ข้อมูลนร.2!F18)</f>
        <v/>
      </c>
      <c r="G18" s="274" t="str">
        <f>IF(ข้อมูลนร.2!G18="","",ข้อมูลนร.2!G18)</f>
        <v/>
      </c>
      <c r="H18" s="266" t="str">
        <f>IF(D18="","",ข้อมูลนร.1!S17 &amp; ข้อมูลนร.1!T17&amp;"  "&amp;ข้อมูลนร.1!U17)</f>
        <v/>
      </c>
      <c r="I18" s="267" t="str">
        <f>IF(D18="","",ข้อมูลนร.1!V17&amp;ข้อมูลนร.1!W17&amp;"  "&amp;ข้อมูลนร.1!X17)</f>
        <v/>
      </c>
      <c r="J18" s="53"/>
      <c r="K18" s="56"/>
    </row>
    <row r="19" spans="2:11" ht="18.75">
      <c r="B19" s="56"/>
      <c r="C19" s="53"/>
      <c r="D19" s="15" t="str">
        <f>IF(ข้อมูลนร.2!D19="","",ข้อมูลนร.2!D19)</f>
        <v/>
      </c>
      <c r="E19" s="15" t="str">
        <f>IF(ข้อมูลนร.2!E19="","",ข้อมูลนร.2!E19)</f>
        <v/>
      </c>
      <c r="F19" s="48" t="str">
        <f>IF(ข้อมูลนร.2!F19="","",ข้อมูลนร.2!F19)</f>
        <v/>
      </c>
      <c r="G19" s="274" t="str">
        <f>IF(ข้อมูลนร.2!G19="","",ข้อมูลนร.2!G19)</f>
        <v/>
      </c>
      <c r="H19" s="266" t="str">
        <f>IF(D19="","",ข้อมูลนร.1!S18 &amp; ข้อมูลนร.1!T18&amp;"  "&amp;ข้อมูลนร.1!U18)</f>
        <v/>
      </c>
      <c r="I19" s="267" t="str">
        <f>IF(D19="","",ข้อมูลนร.1!V18&amp;ข้อมูลนร.1!W18&amp;"  "&amp;ข้อมูลนร.1!X18)</f>
        <v/>
      </c>
      <c r="J19" s="53"/>
      <c r="K19" s="56"/>
    </row>
    <row r="20" spans="2:11" ht="18.75">
      <c r="B20" s="56"/>
      <c r="C20" s="53"/>
      <c r="D20" s="15" t="str">
        <f>IF(ข้อมูลนร.2!D20="","",ข้อมูลนร.2!D20)</f>
        <v/>
      </c>
      <c r="E20" s="15" t="str">
        <f>IF(ข้อมูลนร.2!E20="","",ข้อมูลนร.2!E20)</f>
        <v/>
      </c>
      <c r="F20" s="48" t="str">
        <f>IF(ข้อมูลนร.2!F20="","",ข้อมูลนร.2!F20)</f>
        <v/>
      </c>
      <c r="G20" s="274" t="str">
        <f>IF(ข้อมูลนร.2!G20="","",ข้อมูลนร.2!G20)</f>
        <v/>
      </c>
      <c r="H20" s="266" t="str">
        <f>IF(D20="","",ข้อมูลนร.1!S19 &amp; ข้อมูลนร.1!T19&amp;"  "&amp;ข้อมูลนร.1!U19)</f>
        <v/>
      </c>
      <c r="I20" s="267" t="str">
        <f>IF(D20="","",ข้อมูลนร.1!V19&amp;ข้อมูลนร.1!W19&amp;"  "&amp;ข้อมูลนร.1!X19)</f>
        <v/>
      </c>
      <c r="J20" s="53"/>
      <c r="K20" s="56"/>
    </row>
    <row r="21" spans="2:11" ht="18.75">
      <c r="B21" s="56"/>
      <c r="C21" s="53"/>
      <c r="D21" s="15" t="str">
        <f>IF(ข้อมูลนร.2!D21="","",ข้อมูลนร.2!D21)</f>
        <v/>
      </c>
      <c r="E21" s="15" t="str">
        <f>IF(ข้อมูลนร.2!E21="","",ข้อมูลนร.2!E21)</f>
        <v/>
      </c>
      <c r="F21" s="48" t="str">
        <f>IF(ข้อมูลนร.2!F21="","",ข้อมูลนร.2!F21)</f>
        <v/>
      </c>
      <c r="G21" s="274" t="str">
        <f>IF(ข้อมูลนร.2!G21="","",ข้อมูลนร.2!G21)</f>
        <v/>
      </c>
      <c r="H21" s="266" t="str">
        <f>IF(D21="","",ข้อมูลนร.1!S20 &amp; ข้อมูลนร.1!T20&amp;"  "&amp;ข้อมูลนร.1!U20)</f>
        <v/>
      </c>
      <c r="I21" s="267" t="str">
        <f>IF(D21="","",ข้อมูลนร.1!V20&amp;ข้อมูลนร.1!W20&amp;"  "&amp;ข้อมูลนร.1!X20)</f>
        <v/>
      </c>
      <c r="J21" s="53"/>
      <c r="K21" s="56"/>
    </row>
    <row r="22" spans="2:11" ht="18.75">
      <c r="B22" s="56"/>
      <c r="C22" s="53"/>
      <c r="D22" s="15" t="str">
        <f>IF(ข้อมูลนร.2!D22="","",ข้อมูลนร.2!D22)</f>
        <v/>
      </c>
      <c r="E22" s="15" t="str">
        <f>IF(ข้อมูลนร.2!E22="","",ข้อมูลนร.2!E22)</f>
        <v/>
      </c>
      <c r="F22" s="48" t="str">
        <f>IF(ข้อมูลนร.2!F22="","",ข้อมูลนร.2!F22)</f>
        <v/>
      </c>
      <c r="G22" s="274" t="str">
        <f>IF(ข้อมูลนร.2!G22="","",ข้อมูลนร.2!G22)</f>
        <v/>
      </c>
      <c r="H22" s="266" t="str">
        <f>IF(D22="","",ข้อมูลนร.1!S21 &amp; ข้อมูลนร.1!T21&amp;"  "&amp;ข้อมูลนร.1!U21)</f>
        <v/>
      </c>
      <c r="I22" s="267" t="str">
        <f>IF(D22="","",ข้อมูลนร.1!V21&amp;ข้อมูลนร.1!W21&amp;"  "&amp;ข้อมูลนร.1!X21)</f>
        <v/>
      </c>
      <c r="J22" s="53"/>
      <c r="K22" s="56"/>
    </row>
    <row r="23" spans="2:11" ht="18.75">
      <c r="B23" s="56"/>
      <c r="C23" s="53"/>
      <c r="D23" s="15" t="str">
        <f>IF(ข้อมูลนร.2!D23="","",ข้อมูลนร.2!D23)</f>
        <v/>
      </c>
      <c r="E23" s="15" t="str">
        <f>IF(ข้อมูลนร.2!E23="","",ข้อมูลนร.2!E23)</f>
        <v/>
      </c>
      <c r="F23" s="48" t="str">
        <f>IF(ข้อมูลนร.2!F23="","",ข้อมูลนร.2!F23)</f>
        <v/>
      </c>
      <c r="G23" s="274" t="str">
        <f>IF(ข้อมูลนร.2!G23="","",ข้อมูลนร.2!G23)</f>
        <v/>
      </c>
      <c r="H23" s="266" t="str">
        <f>IF(D23="","",ข้อมูลนร.1!S22 &amp; ข้อมูลนร.1!T22&amp;"  "&amp;ข้อมูลนร.1!U22)</f>
        <v/>
      </c>
      <c r="I23" s="267" t="str">
        <f>IF(D23="","",ข้อมูลนร.1!V22&amp;ข้อมูลนร.1!W22&amp;"  "&amp;ข้อมูลนร.1!X22)</f>
        <v/>
      </c>
      <c r="J23" s="53"/>
      <c r="K23" s="56"/>
    </row>
    <row r="24" spans="2:11" ht="18.75">
      <c r="B24" s="56"/>
      <c r="C24" s="53"/>
      <c r="D24" s="15" t="str">
        <f>IF(ข้อมูลนร.2!D24="","",ข้อมูลนร.2!D24)</f>
        <v/>
      </c>
      <c r="E24" s="15" t="str">
        <f>IF(ข้อมูลนร.2!E24="","",ข้อมูลนร.2!E24)</f>
        <v/>
      </c>
      <c r="F24" s="48" t="str">
        <f>IF(ข้อมูลนร.2!F24="","",ข้อมูลนร.2!F24)</f>
        <v/>
      </c>
      <c r="G24" s="274" t="str">
        <f>IF(ข้อมูลนร.2!G24="","",ข้อมูลนร.2!G24)</f>
        <v/>
      </c>
      <c r="H24" s="266" t="str">
        <f>IF(D24="","",ข้อมูลนร.1!S23 &amp; ข้อมูลนร.1!T23&amp;"  "&amp;ข้อมูลนร.1!U23)</f>
        <v/>
      </c>
      <c r="I24" s="267" t="str">
        <f>IF(D24="","",ข้อมูลนร.1!V23&amp;ข้อมูลนร.1!W23&amp;"  "&amp;ข้อมูลนร.1!X23)</f>
        <v/>
      </c>
      <c r="J24" s="53"/>
      <c r="K24" s="56"/>
    </row>
    <row r="25" spans="2:11" ht="18.75">
      <c r="B25" s="56"/>
      <c r="C25" s="53"/>
      <c r="D25" s="15" t="str">
        <f>IF(ข้อมูลนร.2!D25="","",ข้อมูลนร.2!D25)</f>
        <v/>
      </c>
      <c r="E25" s="15" t="str">
        <f>IF(ข้อมูลนร.2!E25="","",ข้อมูลนร.2!E25)</f>
        <v/>
      </c>
      <c r="F25" s="48" t="str">
        <f>IF(ข้อมูลนร.2!F25="","",ข้อมูลนร.2!F25)</f>
        <v/>
      </c>
      <c r="G25" s="274" t="str">
        <f>IF(ข้อมูลนร.2!G25="","",ข้อมูลนร.2!G25)</f>
        <v/>
      </c>
      <c r="H25" s="266" t="str">
        <f>IF(D25="","",ข้อมูลนร.1!S24 &amp; ข้อมูลนร.1!T24&amp;"  "&amp;ข้อมูลนร.1!U24)</f>
        <v/>
      </c>
      <c r="I25" s="267" t="str">
        <f>IF(D25="","",ข้อมูลนร.1!V24&amp;ข้อมูลนร.1!W24&amp;"  "&amp;ข้อมูลนร.1!X24)</f>
        <v/>
      </c>
      <c r="J25" s="53"/>
      <c r="K25" s="56"/>
    </row>
    <row r="26" spans="2:11" ht="18.75">
      <c r="B26" s="56"/>
      <c r="C26" s="53"/>
      <c r="D26" s="15" t="str">
        <f>IF(ข้อมูลนร.2!D26="","",ข้อมูลนร.2!D26)</f>
        <v/>
      </c>
      <c r="E26" s="15" t="str">
        <f>IF(ข้อมูลนร.2!E26="","",ข้อมูลนร.2!E26)</f>
        <v/>
      </c>
      <c r="F26" s="48" t="str">
        <f>IF(ข้อมูลนร.2!F26="","",ข้อมูลนร.2!F26)</f>
        <v/>
      </c>
      <c r="G26" s="274" t="str">
        <f>IF(ข้อมูลนร.2!G26="","",ข้อมูลนร.2!G26)</f>
        <v/>
      </c>
      <c r="H26" s="266" t="str">
        <f>IF(D26="","",ข้อมูลนร.1!S25 &amp; ข้อมูลนร.1!T25&amp;"  "&amp;ข้อมูลนร.1!U25)</f>
        <v/>
      </c>
      <c r="I26" s="267" t="str">
        <f>IF(D26="","",ข้อมูลนร.1!V25&amp;ข้อมูลนร.1!W25&amp;"  "&amp;ข้อมูลนร.1!X25)</f>
        <v/>
      </c>
      <c r="J26" s="53"/>
      <c r="K26" s="56"/>
    </row>
    <row r="27" spans="2:11" ht="18.75">
      <c r="B27" s="56"/>
      <c r="C27" s="53"/>
      <c r="D27" s="15" t="str">
        <f>IF(ข้อมูลนร.2!D27="","",ข้อมูลนร.2!D27)</f>
        <v/>
      </c>
      <c r="E27" s="15" t="str">
        <f>IF(ข้อมูลนร.2!E27="","",ข้อมูลนร.2!E27)</f>
        <v/>
      </c>
      <c r="F27" s="48" t="str">
        <f>IF(ข้อมูลนร.2!F27="","",ข้อมูลนร.2!F27)</f>
        <v/>
      </c>
      <c r="G27" s="274" t="str">
        <f>IF(ข้อมูลนร.2!G27="","",ข้อมูลนร.2!G27)</f>
        <v/>
      </c>
      <c r="H27" s="266" t="str">
        <f>IF(D27="","",ข้อมูลนร.1!S26 &amp; ข้อมูลนร.1!T26&amp;"  "&amp;ข้อมูลนร.1!U26)</f>
        <v/>
      </c>
      <c r="I27" s="267" t="str">
        <f>IF(D27="","",ข้อมูลนร.1!V26&amp;ข้อมูลนร.1!W26&amp;"  "&amp;ข้อมูลนร.1!X26)</f>
        <v/>
      </c>
      <c r="J27" s="53"/>
      <c r="K27" s="56"/>
    </row>
    <row r="28" spans="2:11" ht="18.75">
      <c r="B28" s="56"/>
      <c r="C28" s="53"/>
      <c r="D28" s="15" t="str">
        <f>IF(ข้อมูลนร.2!D28="","",ข้อมูลนร.2!D28)</f>
        <v/>
      </c>
      <c r="E28" s="15" t="str">
        <f>IF(ข้อมูลนร.2!E28="","",ข้อมูลนร.2!E28)</f>
        <v/>
      </c>
      <c r="F28" s="48" t="str">
        <f>IF(ข้อมูลนร.2!F28="","",ข้อมูลนร.2!F28)</f>
        <v/>
      </c>
      <c r="G28" s="274" t="str">
        <f>IF(ข้อมูลนร.2!G28="","",ข้อมูลนร.2!G28)</f>
        <v/>
      </c>
      <c r="H28" s="266" t="str">
        <f>IF(D28="","",ข้อมูลนร.1!S27 &amp; ข้อมูลนร.1!T27&amp;"  "&amp;ข้อมูลนร.1!U27)</f>
        <v/>
      </c>
      <c r="I28" s="267" t="str">
        <f>IF(D28="","",ข้อมูลนร.1!V27&amp;ข้อมูลนร.1!W27&amp;"  "&amp;ข้อมูลนร.1!X27)</f>
        <v/>
      </c>
      <c r="J28" s="53"/>
      <c r="K28" s="56"/>
    </row>
    <row r="29" spans="2:11" ht="18.75">
      <c r="B29" s="56"/>
      <c r="C29" s="53"/>
      <c r="D29" s="15" t="str">
        <f>IF(ข้อมูลนร.2!D29="","",ข้อมูลนร.2!D29)</f>
        <v/>
      </c>
      <c r="E29" s="15" t="str">
        <f>IF(ข้อมูลนร.2!E29="","",ข้อมูลนร.2!E29)</f>
        <v/>
      </c>
      <c r="F29" s="48" t="str">
        <f>IF(ข้อมูลนร.2!F29="","",ข้อมูลนร.2!F29)</f>
        <v/>
      </c>
      <c r="G29" s="274" t="str">
        <f>IF(ข้อมูลนร.2!G29="","",ข้อมูลนร.2!G29)</f>
        <v/>
      </c>
      <c r="H29" s="266" t="str">
        <f>IF(D29="","",ข้อมูลนร.1!S28 &amp; ข้อมูลนร.1!T28&amp;"  "&amp;ข้อมูลนร.1!U28)</f>
        <v/>
      </c>
      <c r="I29" s="267" t="str">
        <f>IF(D29="","",ข้อมูลนร.1!V28&amp;ข้อมูลนร.1!W28&amp;"  "&amp;ข้อมูลนร.1!X28)</f>
        <v/>
      </c>
      <c r="J29" s="53"/>
      <c r="K29" s="56"/>
    </row>
    <row r="30" spans="2:11" ht="18.75">
      <c r="B30" s="56"/>
      <c r="C30" s="53"/>
      <c r="D30" s="15" t="str">
        <f>IF(ข้อมูลนร.2!D30="","",ข้อมูลนร.2!D30)</f>
        <v/>
      </c>
      <c r="E30" s="15" t="str">
        <f>IF(ข้อมูลนร.2!E30="","",ข้อมูลนร.2!E30)</f>
        <v/>
      </c>
      <c r="F30" s="48" t="str">
        <f>IF(ข้อมูลนร.2!F30="","",ข้อมูลนร.2!F30)</f>
        <v/>
      </c>
      <c r="G30" s="274" t="str">
        <f>IF(ข้อมูลนร.2!G30="","",ข้อมูลนร.2!G30)</f>
        <v/>
      </c>
      <c r="H30" s="266" t="str">
        <f>IF(D30="","",ข้อมูลนร.1!S29 &amp; ข้อมูลนร.1!T29&amp;"  "&amp;ข้อมูลนร.1!U29)</f>
        <v/>
      </c>
      <c r="I30" s="267" t="str">
        <f>IF(D30="","",ข้อมูลนร.1!V29&amp;ข้อมูลนร.1!W29&amp;"  "&amp;ข้อมูลนร.1!X29)</f>
        <v/>
      </c>
      <c r="J30" s="53"/>
      <c r="K30" s="56"/>
    </row>
    <row r="31" spans="2:11" ht="18.75">
      <c r="B31" s="56"/>
      <c r="C31" s="53"/>
      <c r="D31" s="15" t="str">
        <f>IF(ข้อมูลนร.2!D31="","",ข้อมูลนร.2!D31)</f>
        <v/>
      </c>
      <c r="E31" s="15" t="str">
        <f>IF(ข้อมูลนร.2!E31="","",ข้อมูลนร.2!E31)</f>
        <v/>
      </c>
      <c r="F31" s="48" t="str">
        <f>IF(ข้อมูลนร.2!F31="","",ข้อมูลนร.2!F31)</f>
        <v/>
      </c>
      <c r="G31" s="274" t="str">
        <f>IF(ข้อมูลนร.2!G31="","",ข้อมูลนร.2!G31)</f>
        <v/>
      </c>
      <c r="H31" s="266" t="str">
        <f>IF(D31="","",ข้อมูลนร.1!S30 &amp; ข้อมูลนร.1!T30&amp;"  "&amp;ข้อมูลนร.1!U30)</f>
        <v/>
      </c>
      <c r="I31" s="267" t="str">
        <f>IF(D31="","",ข้อมูลนร.1!V30&amp;ข้อมูลนร.1!W30&amp;"  "&amp;ข้อมูลนร.1!X30)</f>
        <v/>
      </c>
      <c r="J31" s="53"/>
      <c r="K31" s="56"/>
    </row>
    <row r="32" spans="2:11" ht="18.75">
      <c r="B32" s="56"/>
      <c r="C32" s="53"/>
      <c r="D32" s="15" t="str">
        <f>IF(ข้อมูลนร.2!D32="","",ข้อมูลนร.2!D32)</f>
        <v/>
      </c>
      <c r="E32" s="15" t="str">
        <f>IF(ข้อมูลนร.2!E32="","",ข้อมูลนร.2!E32)</f>
        <v/>
      </c>
      <c r="F32" s="48" t="str">
        <f>IF(ข้อมูลนร.2!F32="","",ข้อมูลนร.2!F32)</f>
        <v/>
      </c>
      <c r="G32" s="274" t="str">
        <f>IF(ข้อมูลนร.2!G32="","",ข้อมูลนร.2!G32)</f>
        <v/>
      </c>
      <c r="H32" s="266" t="str">
        <f>IF(D32="","",ข้อมูลนร.1!S31 &amp; ข้อมูลนร.1!T31&amp;"  "&amp;ข้อมูลนร.1!U31)</f>
        <v/>
      </c>
      <c r="I32" s="267" t="str">
        <f>IF(D32="","",ข้อมูลนร.1!V31&amp;ข้อมูลนร.1!W31&amp;"  "&amp;ข้อมูลนร.1!X31)</f>
        <v/>
      </c>
      <c r="J32" s="53"/>
      <c r="K32" s="56"/>
    </row>
    <row r="33" spans="2:11" ht="18.75">
      <c r="B33" s="56"/>
      <c r="C33" s="53"/>
      <c r="D33" s="15" t="str">
        <f>IF(ข้อมูลนร.2!D33="","",ข้อมูลนร.2!D33)</f>
        <v/>
      </c>
      <c r="E33" s="15" t="str">
        <f>IF(ข้อมูลนร.2!E33="","",ข้อมูลนร.2!E33)</f>
        <v/>
      </c>
      <c r="F33" s="48" t="str">
        <f>IF(ข้อมูลนร.2!F33="","",ข้อมูลนร.2!F33)</f>
        <v/>
      </c>
      <c r="G33" s="274" t="str">
        <f>IF(ข้อมูลนร.2!G33="","",ข้อมูลนร.2!G33)</f>
        <v/>
      </c>
      <c r="H33" s="266" t="str">
        <f>IF(D33="","",ข้อมูลนร.1!S32 &amp; ข้อมูลนร.1!T32&amp;"  "&amp;ข้อมูลนร.1!U32)</f>
        <v/>
      </c>
      <c r="I33" s="267" t="str">
        <f>IF(D33="","",ข้อมูลนร.1!V32&amp;ข้อมูลนร.1!W32&amp;"  "&amp;ข้อมูลนร.1!X32)</f>
        <v/>
      </c>
      <c r="J33" s="53"/>
      <c r="K33" s="56"/>
    </row>
    <row r="34" spans="2:11" ht="18.75">
      <c r="B34" s="56"/>
      <c r="C34" s="53"/>
      <c r="D34" s="15" t="str">
        <f>IF(ข้อมูลนร.2!D34="","",ข้อมูลนร.2!D34)</f>
        <v/>
      </c>
      <c r="E34" s="15" t="str">
        <f>IF(ข้อมูลนร.2!E34="","",ข้อมูลนร.2!E34)</f>
        <v/>
      </c>
      <c r="F34" s="48" t="str">
        <f>IF(ข้อมูลนร.2!F34="","",ข้อมูลนร.2!F34)</f>
        <v/>
      </c>
      <c r="G34" s="274" t="str">
        <f>IF(ข้อมูลนร.2!G34="","",ข้อมูลนร.2!G34)</f>
        <v/>
      </c>
      <c r="H34" s="266" t="str">
        <f>IF(D34="","",ข้อมูลนร.1!S33 &amp; ข้อมูลนร.1!T33&amp;"  "&amp;ข้อมูลนร.1!U33)</f>
        <v/>
      </c>
      <c r="I34" s="267" t="str">
        <f>IF(D34="","",ข้อมูลนร.1!V33&amp;ข้อมูลนร.1!W33&amp;"  "&amp;ข้อมูลนร.1!X33)</f>
        <v/>
      </c>
      <c r="J34" s="53"/>
      <c r="K34" s="56"/>
    </row>
    <row r="35" spans="2:11" ht="18.75">
      <c r="B35" s="56"/>
      <c r="C35" s="53"/>
      <c r="D35" s="15" t="str">
        <f>IF(ข้อมูลนร.2!D35="","",ข้อมูลนร.2!D35)</f>
        <v/>
      </c>
      <c r="E35" s="15" t="str">
        <f>IF(ข้อมูลนร.2!E35="","",ข้อมูลนร.2!E35)</f>
        <v/>
      </c>
      <c r="F35" s="48" t="str">
        <f>IF(ข้อมูลนร.2!F35="","",ข้อมูลนร.2!F35)</f>
        <v/>
      </c>
      <c r="G35" s="274" t="str">
        <f>IF(ข้อมูลนร.2!G35="","",ข้อมูลนร.2!G35)</f>
        <v/>
      </c>
      <c r="H35" s="266" t="str">
        <f>IF(D35="","",ข้อมูลนร.1!S34 &amp; ข้อมูลนร.1!T34&amp;"  "&amp;ข้อมูลนร.1!U34)</f>
        <v/>
      </c>
      <c r="I35" s="267" t="str">
        <f>IF(D35="","",ข้อมูลนร.1!V34&amp;ข้อมูลนร.1!W34&amp;"  "&amp;ข้อมูลนร.1!X34)</f>
        <v/>
      </c>
      <c r="J35" s="53"/>
      <c r="K35" s="56"/>
    </row>
    <row r="36" spans="2:11" ht="18.75">
      <c r="B36" s="56"/>
      <c r="C36" s="53"/>
      <c r="D36" s="15" t="str">
        <f>IF(ข้อมูลนร.2!D36="","",ข้อมูลนร.2!D36)</f>
        <v/>
      </c>
      <c r="E36" s="15" t="str">
        <f>IF(ข้อมูลนร.2!E36="","",ข้อมูลนร.2!E36)</f>
        <v/>
      </c>
      <c r="F36" s="48" t="str">
        <f>IF(ข้อมูลนร.2!F36="","",ข้อมูลนร.2!F36)</f>
        <v/>
      </c>
      <c r="G36" s="274" t="str">
        <f>IF(ข้อมูลนร.2!G36="","",ข้อมูลนร.2!G36)</f>
        <v/>
      </c>
      <c r="H36" s="266" t="str">
        <f>IF(D36="","",ข้อมูลนร.1!S35 &amp; ข้อมูลนร.1!T35&amp;"  "&amp;ข้อมูลนร.1!U35)</f>
        <v/>
      </c>
      <c r="I36" s="267" t="str">
        <f>IF(D36="","",ข้อมูลนร.1!V35&amp;ข้อมูลนร.1!W35&amp;"  "&amp;ข้อมูลนร.1!X35)</f>
        <v/>
      </c>
      <c r="J36" s="53"/>
      <c r="K36" s="56"/>
    </row>
    <row r="37" spans="2:11" ht="18.75">
      <c r="B37" s="56"/>
      <c r="C37" s="53"/>
      <c r="D37" s="15" t="str">
        <f>IF(ข้อมูลนร.2!D37="","",ข้อมูลนร.2!D37)</f>
        <v/>
      </c>
      <c r="E37" s="15" t="str">
        <f>IF(ข้อมูลนร.2!E37="","",ข้อมูลนร.2!E37)</f>
        <v/>
      </c>
      <c r="F37" s="48" t="str">
        <f>IF(ข้อมูลนร.2!F37="","",ข้อมูลนร.2!F37)</f>
        <v/>
      </c>
      <c r="G37" s="274" t="str">
        <f>IF(ข้อมูลนร.2!G37="","",ข้อมูลนร.2!G37)</f>
        <v/>
      </c>
      <c r="H37" s="266" t="str">
        <f>IF(D37="","",ข้อมูลนร.1!S36 &amp; ข้อมูลนร.1!T36&amp;"  "&amp;ข้อมูลนร.1!U36)</f>
        <v/>
      </c>
      <c r="I37" s="267" t="str">
        <f>IF(D37="","",ข้อมูลนร.1!V36&amp;ข้อมูลนร.1!W36&amp;"  "&amp;ข้อมูลนร.1!X36)</f>
        <v/>
      </c>
      <c r="J37" s="53"/>
      <c r="K37" s="56"/>
    </row>
    <row r="38" spans="2:11" ht="18.75">
      <c r="B38" s="56"/>
      <c r="C38" s="53"/>
      <c r="D38" s="15" t="str">
        <f>IF(ข้อมูลนร.2!D38="","",ข้อมูลนร.2!D38)</f>
        <v/>
      </c>
      <c r="E38" s="15" t="str">
        <f>IF(ข้อมูลนร.2!E38="","",ข้อมูลนร.2!E38)</f>
        <v/>
      </c>
      <c r="F38" s="48" t="str">
        <f>IF(ข้อมูลนร.2!F38="","",ข้อมูลนร.2!F38)</f>
        <v/>
      </c>
      <c r="G38" s="274" t="str">
        <f>IF(ข้อมูลนร.2!G38="","",ข้อมูลนร.2!G38)</f>
        <v/>
      </c>
      <c r="H38" s="266" t="str">
        <f>IF(D38="","",ข้อมูลนร.1!S37 &amp; ข้อมูลนร.1!T37&amp;"  "&amp;ข้อมูลนร.1!U37)</f>
        <v/>
      </c>
      <c r="I38" s="267" t="str">
        <f>IF(D38="","",ข้อมูลนร.1!V37&amp;ข้อมูลนร.1!W37&amp;"  "&amp;ข้อมูลนร.1!X37)</f>
        <v/>
      </c>
      <c r="J38" s="53"/>
      <c r="K38" s="56"/>
    </row>
    <row r="39" spans="2:11" ht="18.75">
      <c r="B39" s="56"/>
      <c r="C39" s="53"/>
      <c r="D39" s="15" t="str">
        <f>IF(ข้อมูลนร.2!D39="","",ข้อมูลนร.2!D39)</f>
        <v/>
      </c>
      <c r="E39" s="15" t="str">
        <f>IF(ข้อมูลนร.2!E39="","",ข้อมูลนร.2!E39)</f>
        <v/>
      </c>
      <c r="F39" s="48" t="str">
        <f>IF(ข้อมูลนร.2!F39="","",ข้อมูลนร.2!F39)</f>
        <v/>
      </c>
      <c r="G39" s="274" t="str">
        <f>IF(ข้อมูลนร.2!G39="","",ข้อมูลนร.2!G39)</f>
        <v/>
      </c>
      <c r="H39" s="266" t="str">
        <f>IF(D39="","",ข้อมูลนร.1!S38 &amp; ข้อมูลนร.1!T38&amp;"  "&amp;ข้อมูลนร.1!U38)</f>
        <v/>
      </c>
      <c r="I39" s="267" t="str">
        <f>IF(D39="","",ข้อมูลนร.1!V38&amp;ข้อมูลนร.1!W38&amp;"  "&amp;ข้อมูลนร.1!X38)</f>
        <v/>
      </c>
      <c r="J39" s="53"/>
      <c r="K39" s="56"/>
    </row>
    <row r="40" spans="2:11" ht="18.75">
      <c r="B40" s="56"/>
      <c r="C40" s="53"/>
      <c r="D40" s="15" t="str">
        <f>IF(ข้อมูลนร.2!D40="","",ข้อมูลนร.2!D40)</f>
        <v/>
      </c>
      <c r="E40" s="15" t="str">
        <f>IF(ข้อมูลนร.2!E40="","",ข้อมูลนร.2!E40)</f>
        <v/>
      </c>
      <c r="F40" s="48" t="str">
        <f>IF(ข้อมูลนร.2!F40="","",ข้อมูลนร.2!F40)</f>
        <v/>
      </c>
      <c r="G40" s="274" t="str">
        <f>IF(ข้อมูลนร.2!G40="","",ข้อมูลนร.2!G40)</f>
        <v/>
      </c>
      <c r="H40" s="266" t="str">
        <f>IF(D40="","",ข้อมูลนร.1!S39 &amp; ข้อมูลนร.1!T39&amp;"  "&amp;ข้อมูลนร.1!U39)</f>
        <v/>
      </c>
      <c r="I40" s="267" t="str">
        <f>IF(D40="","",ข้อมูลนร.1!V39&amp;ข้อมูลนร.1!W39&amp;"  "&amp;ข้อมูลนร.1!X39)</f>
        <v/>
      </c>
      <c r="J40" s="53"/>
      <c r="K40" s="56"/>
    </row>
    <row r="41" spans="2:11" ht="18.75">
      <c r="B41" s="56"/>
      <c r="C41" s="53"/>
      <c r="D41" s="15" t="str">
        <f>IF(ข้อมูลนร.2!D41="","",ข้อมูลนร.2!D41)</f>
        <v/>
      </c>
      <c r="E41" s="15" t="str">
        <f>IF(ข้อมูลนร.2!E41="","",ข้อมูลนร.2!E41)</f>
        <v/>
      </c>
      <c r="F41" s="48" t="str">
        <f>IF(ข้อมูลนร.2!F41="","",ข้อมูลนร.2!F41)</f>
        <v/>
      </c>
      <c r="G41" s="274" t="str">
        <f>IF(ข้อมูลนร.2!G41="","",ข้อมูลนร.2!G41)</f>
        <v/>
      </c>
      <c r="H41" s="266" t="str">
        <f>IF(D41="","",ข้อมูลนร.1!S40 &amp; ข้อมูลนร.1!T40&amp;"  "&amp;ข้อมูลนร.1!U40)</f>
        <v/>
      </c>
      <c r="I41" s="267" t="str">
        <f>IF(D41="","",ข้อมูลนร.1!V40&amp;ข้อมูลนร.1!W40&amp;"  "&amp;ข้อมูลนร.1!X40)</f>
        <v/>
      </c>
      <c r="J41" s="53"/>
      <c r="K41" s="56"/>
    </row>
    <row r="42" spans="2:11">
      <c r="B42" s="56"/>
      <c r="C42" s="53"/>
      <c r="D42" s="53"/>
      <c r="E42" s="53"/>
      <c r="F42" s="53"/>
      <c r="G42" s="53"/>
      <c r="H42" s="54"/>
      <c r="I42" s="53"/>
      <c r="J42" s="53"/>
      <c r="K42" s="56"/>
    </row>
    <row r="43" spans="2:11">
      <c r="B43" s="56"/>
      <c r="C43" s="56"/>
      <c r="D43" s="56"/>
      <c r="E43" s="56"/>
      <c r="F43" s="56"/>
      <c r="G43" s="56"/>
      <c r="H43" s="57"/>
      <c r="I43" s="56"/>
      <c r="J43" s="56"/>
      <c r="K43" s="56"/>
    </row>
  </sheetData>
  <sheetProtection algorithmName="SHA-512" hashValue="LdKIIdV2iB76GeO2cVCNyjze6gC+HG4KZf97ZYkDtogp0n/GGMr1S655QQTTC23etwGhYpuEP2yyGtJZ4JG2hw==" saltValue="rPd6r+tOgbkim7dx1Iy+8w==" spinCount="100000" sheet="1" objects="1" scenarios="1" selectLockedCells="1" selectUnlockedCells="1"/>
  <mergeCells count="2">
    <mergeCell ref="E3:I3"/>
    <mergeCell ref="E4:I4"/>
  </mergeCells>
  <pageMargins left="0.47244094488188981" right="0" top="0.55118110236220474" bottom="0.15748031496062992" header="0.11811023622047245" footer="0.11811023622047245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L43"/>
  <sheetViews>
    <sheetView showGridLines="0" showRowColHeaders="0" zoomScaleNormal="100" workbookViewId="0"/>
  </sheetViews>
  <sheetFormatPr defaultRowHeight="18"/>
  <cols>
    <col min="1" max="1" width="29.25" style="41" customWidth="1"/>
    <col min="2" max="3" width="3.5" style="41" customWidth="1"/>
    <col min="4" max="4" width="4.375" style="41" customWidth="1"/>
    <col min="5" max="5" width="7.125" style="41" customWidth="1"/>
    <col min="6" max="6" width="13.625" style="41" customWidth="1"/>
    <col min="7" max="7" width="21.25" style="41" customWidth="1"/>
    <col min="8" max="8" width="21.75" style="42" customWidth="1"/>
    <col min="9" max="9" width="10.625" style="42" customWidth="1"/>
    <col min="10" max="10" width="14.375" style="41" customWidth="1"/>
    <col min="11" max="12" width="3.75" style="41" customWidth="1"/>
    <col min="13" max="16384" width="9" style="41"/>
  </cols>
  <sheetData>
    <row r="1" spans="2:12">
      <c r="B1" s="56"/>
      <c r="C1" s="56"/>
      <c r="D1" s="56"/>
      <c r="E1" s="56"/>
      <c r="F1" s="56"/>
      <c r="G1" s="56"/>
      <c r="H1" s="57"/>
      <c r="I1" s="57"/>
      <c r="J1" s="56"/>
      <c r="K1" s="56"/>
      <c r="L1" s="56"/>
    </row>
    <row r="2" spans="2:12">
      <c r="B2" s="56"/>
      <c r="C2" s="53"/>
      <c r="D2" s="53"/>
      <c r="E2" s="53"/>
      <c r="F2" s="53"/>
      <c r="G2" s="53"/>
      <c r="H2" s="54"/>
      <c r="I2" s="54"/>
      <c r="J2" s="53"/>
      <c r="K2" s="53"/>
      <c r="L2" s="56"/>
    </row>
    <row r="3" spans="2:12" ht="32.25" customHeight="1">
      <c r="B3" s="56"/>
      <c r="C3" s="53"/>
      <c r="D3" s="341"/>
      <c r="E3" s="590" t="s">
        <v>105</v>
      </c>
      <c r="F3" s="590"/>
      <c r="G3" s="590"/>
      <c r="H3" s="590"/>
      <c r="I3" s="590"/>
      <c r="J3" s="590"/>
      <c r="K3" s="53"/>
      <c r="L3" s="56"/>
    </row>
    <row r="4" spans="2:12" ht="29.25" customHeight="1">
      <c r="B4" s="56"/>
      <c r="C4" s="53"/>
      <c r="D4" s="43"/>
      <c r="E4" s="592" t="str">
        <f xml:space="preserve"> "ชั้น"&amp;""&amp; ข้อมูลพื้นฐาน!T6&amp;"       "&amp;"ปีการศึกษา"&amp;"  "&amp;ข้อมูลพื้นฐาน!T5</f>
        <v>ชั้นประถมศึกษาปีที่  2       ปีการศึกษา  2566</v>
      </c>
      <c r="F4" s="592"/>
      <c r="G4" s="592"/>
      <c r="H4" s="592"/>
      <c r="I4" s="592"/>
      <c r="J4" s="592"/>
      <c r="K4" s="55"/>
      <c r="L4" s="56"/>
    </row>
    <row r="5" spans="2:12" ht="11.25" hidden="1" customHeight="1">
      <c r="B5" s="56"/>
      <c r="C5" s="53"/>
      <c r="D5" s="44"/>
      <c r="E5" s="44"/>
      <c r="F5" s="45"/>
      <c r="G5" s="45"/>
      <c r="H5" s="45"/>
      <c r="I5" s="45"/>
      <c r="J5" s="45"/>
      <c r="K5" s="53"/>
      <c r="L5" s="56"/>
    </row>
    <row r="6" spans="2:12" ht="37.5">
      <c r="B6" s="56"/>
      <c r="C6" s="53"/>
      <c r="D6" s="47" t="s">
        <v>32</v>
      </c>
      <c r="E6" s="47" t="s">
        <v>33</v>
      </c>
      <c r="F6" s="47" t="s">
        <v>23</v>
      </c>
      <c r="G6" s="47" t="s">
        <v>34</v>
      </c>
      <c r="H6" s="47" t="s">
        <v>278</v>
      </c>
      <c r="I6" s="265" t="s">
        <v>279</v>
      </c>
      <c r="J6" s="265" t="s">
        <v>280</v>
      </c>
      <c r="K6" s="53"/>
      <c r="L6" s="56"/>
    </row>
    <row r="7" spans="2:12" ht="18.75">
      <c r="B7" s="56"/>
      <c r="C7" s="53"/>
      <c r="D7" s="15" t="str">
        <f>IF(ข้อมูลนร.2!D7="","",ข้อมูลนร.2!D7)</f>
        <v>1</v>
      </c>
      <c r="E7" s="15">
        <f>IF(ข้อมูลนร.2!E7="","",ข้อมูลนร.2!E7)</f>
        <v>1111</v>
      </c>
      <c r="F7" s="48">
        <f>IF(ข้อมูลนร.2!F7="","",ข้อมูลนร.2!F7)</f>
        <v>1111111111111</v>
      </c>
      <c r="G7" s="49" t="str">
        <f>IF(ข้อมูลนร.2!G7="","",ข้อมูลนร.2!G7)</f>
        <v>เด็กชายภูผา  ดอทคอม</v>
      </c>
      <c r="H7" s="49" t="str">
        <f>IF(E7="","",ข้อมูลนร.1!Y6&amp;ข้อมูลนร.1!Z6&amp;"  "&amp;ข้อมูลนร.1!AA6)</f>
        <v>นายขาว  ดอทคอม</v>
      </c>
      <c r="I7" s="275" t="str">
        <f>IF(ข้อมูลนร.1!AB6="","",ข้อมูลนร.1!AB6)</f>
        <v>บิดา</v>
      </c>
      <c r="J7" s="275" t="str">
        <f>IF(ข้อมูลนร.1!AC6="","",ข้อมูลนร.1!AC6)</f>
        <v/>
      </c>
      <c r="K7" s="53"/>
      <c r="L7" s="56"/>
    </row>
    <row r="8" spans="2:12" ht="18.75">
      <c r="B8" s="56"/>
      <c r="C8" s="53"/>
      <c r="D8" s="15" t="str">
        <f>IF(ข้อมูลนร.2!D8="","",ข้อมูลนร.2!D8)</f>
        <v>2</v>
      </c>
      <c r="E8" s="15">
        <f>IF(ข้อมูลนร.2!E8="","",ข้อมูลนร.2!E8)</f>
        <v>1112</v>
      </c>
      <c r="F8" s="48">
        <f>IF(ข้อมูลนร.2!F8="","",ข้อมูลนร.2!F8)</f>
        <v>2222222222222</v>
      </c>
      <c r="G8" s="49" t="str">
        <f>IF(ข้อมูลนร.2!G8="","",ข้อมูลนร.2!G8)</f>
        <v>เด็กชายดำ  ดอทคอม</v>
      </c>
      <c r="H8" s="49" t="str">
        <f>IF(E8="","",ข้อมูลนร.1!Y7&amp;ข้อมูลนร.1!Z7&amp;"  "&amp;ข้อมูลนร.1!AA7)</f>
        <v>นายขาว  ดอทคอม</v>
      </c>
      <c r="I8" s="275" t="str">
        <f>IF(ข้อมูลนร.1!AB7="","",ข้อมูลนร.1!AB7)</f>
        <v>บิดา</v>
      </c>
      <c r="J8" s="275" t="str">
        <f>IF(ข้อมูลนร.1!AC7="","",ข้อมูลนร.1!AC7)</f>
        <v>1234567891</v>
      </c>
      <c r="K8" s="53"/>
      <c r="L8" s="56"/>
    </row>
    <row r="9" spans="2:12" ht="18.75">
      <c r="B9" s="56"/>
      <c r="C9" s="53"/>
      <c r="D9" s="15" t="str">
        <f>IF(ข้อมูลนร.2!D9="","",ข้อมูลนร.2!D9)</f>
        <v>3</v>
      </c>
      <c r="E9" s="15">
        <f>IF(ข้อมูลนร.2!E9="","",ข้อมูลนร.2!E9)</f>
        <v>1113</v>
      </c>
      <c r="F9" s="48">
        <f>IF(ข้อมูลนร.2!F9="","",ข้อมูลนร.2!F9)</f>
        <v>3333333333333</v>
      </c>
      <c r="G9" s="49" t="str">
        <f>IF(ข้อมูลนร.2!G9="","",ข้อมูลนร.2!G9)</f>
        <v>เด็กหญิงแดง  ดอทคอม</v>
      </c>
      <c r="H9" s="49" t="str">
        <f>IF(E9="","",ข้อมูลนร.1!Y8&amp;ข้อมูลนร.1!Z8&amp;"  "&amp;ข้อมูลนร.1!AA8)</f>
        <v>นายขาว  ดอทคอม</v>
      </c>
      <c r="I9" s="275" t="str">
        <f>IF(ข้อมูลนร.1!AB8="","",ข้อมูลนร.1!AB8)</f>
        <v>บิดา</v>
      </c>
      <c r="J9" s="275" t="str">
        <f>IF(ข้อมูลนร.1!AC8="","",ข้อมูลนร.1!AC8)</f>
        <v>1234567892</v>
      </c>
      <c r="K9" s="53"/>
      <c r="L9" s="56"/>
    </row>
    <row r="10" spans="2:12" ht="18.75">
      <c r="B10" s="56"/>
      <c r="C10" s="53"/>
      <c r="D10" s="15" t="str">
        <f>IF(ข้อมูลนร.2!D10="","",ข้อมูลนร.2!D10)</f>
        <v>4</v>
      </c>
      <c r="E10" s="15" t="str">
        <f>IF(ข้อมูลนร.2!E10="","",ข้อมูลนร.2!E10)</f>
        <v/>
      </c>
      <c r="F10" s="48" t="str">
        <f>IF(ข้อมูลนร.2!F10="","",ข้อมูลนร.2!F10)</f>
        <v/>
      </c>
      <c r="G10" s="49" t="str">
        <f>IF(ข้อมูลนร.2!G10="","",ข้อมูลนร.2!G10)</f>
        <v>เด็กหญิงแดง  ดอทคอม</v>
      </c>
      <c r="H10" s="49" t="str">
        <f>IF(E10="","",ข้อมูลนร.1!Y9&amp;ข้อมูลนร.1!Z9&amp;"  "&amp;ข้อมูลนร.1!AA9)</f>
        <v/>
      </c>
      <c r="I10" s="275" t="str">
        <f>IF(ข้อมูลนร.1!AB9="","",ข้อมูลนร.1!AB9)</f>
        <v/>
      </c>
      <c r="J10" s="275" t="str">
        <f>IF(ข้อมูลนร.1!AC9="","",ข้อมูลนร.1!AC9)</f>
        <v/>
      </c>
      <c r="K10" s="53"/>
      <c r="L10" s="56"/>
    </row>
    <row r="11" spans="2:12" ht="18.75">
      <c r="B11" s="56"/>
      <c r="C11" s="53"/>
      <c r="D11" s="15" t="str">
        <f>IF(ข้อมูลนร.2!D11="","",ข้อมูลนร.2!D11)</f>
        <v/>
      </c>
      <c r="E11" s="15" t="str">
        <f>IF(ข้อมูลนร.2!E11="","",ข้อมูลนร.2!E11)</f>
        <v/>
      </c>
      <c r="F11" s="48" t="str">
        <f>IF(ข้อมูลนร.2!F11="","",ข้อมูลนร.2!F11)</f>
        <v/>
      </c>
      <c r="G11" s="49" t="str">
        <f>IF(ข้อมูลนร.2!G11="","",ข้อมูลนร.2!G11)</f>
        <v/>
      </c>
      <c r="H11" s="49" t="str">
        <f>IF(E11="","",ข้อมูลนร.1!Y10&amp;ข้อมูลนร.1!Z10&amp;"  "&amp;ข้อมูลนร.1!AA10)</f>
        <v/>
      </c>
      <c r="I11" s="275" t="str">
        <f>IF(ข้อมูลนร.1!AB10="","",ข้อมูลนร.1!AB10)</f>
        <v/>
      </c>
      <c r="J11" s="275" t="str">
        <f>IF(ข้อมูลนร.1!AC10="","",ข้อมูลนร.1!AC10)</f>
        <v/>
      </c>
      <c r="K11" s="53"/>
      <c r="L11" s="56"/>
    </row>
    <row r="12" spans="2:12" ht="18.75">
      <c r="B12" s="56"/>
      <c r="C12" s="53"/>
      <c r="D12" s="15" t="str">
        <f>IF(ข้อมูลนร.2!D12="","",ข้อมูลนร.2!D12)</f>
        <v/>
      </c>
      <c r="E12" s="15" t="str">
        <f>IF(ข้อมูลนร.2!E12="","",ข้อมูลนร.2!E12)</f>
        <v/>
      </c>
      <c r="F12" s="48" t="str">
        <f>IF(ข้อมูลนร.2!F12="","",ข้อมูลนร.2!F12)</f>
        <v/>
      </c>
      <c r="G12" s="49" t="str">
        <f>IF(ข้อมูลนร.2!G12="","",ข้อมูลนร.2!G12)</f>
        <v/>
      </c>
      <c r="H12" s="49" t="str">
        <f>IF(E12="","",ข้อมูลนร.1!Y11&amp;ข้อมูลนร.1!Z11&amp;"  "&amp;ข้อมูลนร.1!AA11)</f>
        <v/>
      </c>
      <c r="I12" s="275" t="str">
        <f>IF(ข้อมูลนร.1!AB11="","",ข้อมูลนร.1!AB11)</f>
        <v/>
      </c>
      <c r="J12" s="275" t="str">
        <f>IF(ข้อมูลนร.1!AC11="","",ข้อมูลนร.1!AC11)</f>
        <v/>
      </c>
      <c r="K12" s="53"/>
      <c r="L12" s="56"/>
    </row>
    <row r="13" spans="2:12" ht="18.75">
      <c r="B13" s="56"/>
      <c r="C13" s="53"/>
      <c r="D13" s="15" t="str">
        <f>IF(ข้อมูลนร.2!D13="","",ข้อมูลนร.2!D13)</f>
        <v/>
      </c>
      <c r="E13" s="15" t="str">
        <f>IF(ข้อมูลนร.2!E13="","",ข้อมูลนร.2!E13)</f>
        <v/>
      </c>
      <c r="F13" s="48" t="str">
        <f>IF(ข้อมูลนร.2!F13="","",ข้อมูลนร.2!F13)</f>
        <v/>
      </c>
      <c r="G13" s="49" t="str">
        <f>IF(ข้อมูลนร.2!G13="","",ข้อมูลนร.2!G13)</f>
        <v/>
      </c>
      <c r="H13" s="49" t="str">
        <f>IF(E13="","",ข้อมูลนร.1!Y12&amp;ข้อมูลนร.1!Z12&amp;"  "&amp;ข้อมูลนร.1!AA12)</f>
        <v/>
      </c>
      <c r="I13" s="275" t="str">
        <f>IF(ข้อมูลนร.1!AB12="","",ข้อมูลนร.1!AB12)</f>
        <v/>
      </c>
      <c r="J13" s="275" t="str">
        <f>IF(ข้อมูลนร.1!AC12="","",ข้อมูลนร.1!AC12)</f>
        <v/>
      </c>
      <c r="K13" s="53"/>
      <c r="L13" s="56"/>
    </row>
    <row r="14" spans="2:12" ht="18.75">
      <c r="B14" s="56"/>
      <c r="C14" s="53"/>
      <c r="D14" s="15" t="str">
        <f>IF(ข้อมูลนร.2!D14="","",ข้อมูลนร.2!D14)</f>
        <v/>
      </c>
      <c r="E14" s="15" t="str">
        <f>IF(ข้อมูลนร.2!E14="","",ข้อมูลนร.2!E14)</f>
        <v/>
      </c>
      <c r="F14" s="48" t="str">
        <f>IF(ข้อมูลนร.2!F14="","",ข้อมูลนร.2!F14)</f>
        <v/>
      </c>
      <c r="G14" s="49" t="str">
        <f>IF(ข้อมูลนร.2!G14="","",ข้อมูลนร.2!G14)</f>
        <v/>
      </c>
      <c r="H14" s="49" t="str">
        <f>IF(E14="","",ข้อมูลนร.1!Y13&amp;ข้อมูลนร.1!Z13&amp;"  "&amp;ข้อมูลนร.1!AA13)</f>
        <v/>
      </c>
      <c r="I14" s="275" t="str">
        <f>IF(ข้อมูลนร.1!AB13="","",ข้อมูลนร.1!AB13)</f>
        <v/>
      </c>
      <c r="J14" s="275" t="str">
        <f>IF(ข้อมูลนร.1!AC13="","",ข้อมูลนร.1!AC13)</f>
        <v/>
      </c>
      <c r="K14" s="53"/>
      <c r="L14" s="56"/>
    </row>
    <row r="15" spans="2:12" ht="18.75">
      <c r="B15" s="56"/>
      <c r="C15" s="53"/>
      <c r="D15" s="15" t="str">
        <f>IF(ข้อมูลนร.2!D15="","",ข้อมูลนร.2!D15)</f>
        <v/>
      </c>
      <c r="E15" s="15" t="str">
        <f>IF(ข้อมูลนร.2!E15="","",ข้อมูลนร.2!E15)</f>
        <v/>
      </c>
      <c r="F15" s="48" t="str">
        <f>IF(ข้อมูลนร.2!F15="","",ข้อมูลนร.2!F15)</f>
        <v/>
      </c>
      <c r="G15" s="49" t="str">
        <f>IF(ข้อมูลนร.2!G15="","",ข้อมูลนร.2!G15)</f>
        <v/>
      </c>
      <c r="H15" s="49" t="str">
        <f>IF(E15="","",ข้อมูลนร.1!Y14&amp;ข้อมูลนร.1!Z14&amp;"  "&amp;ข้อมูลนร.1!AA14)</f>
        <v/>
      </c>
      <c r="I15" s="275" t="str">
        <f>IF(ข้อมูลนร.1!AB14="","",ข้อมูลนร.1!AB14)</f>
        <v/>
      </c>
      <c r="J15" s="275" t="str">
        <f>IF(ข้อมูลนร.1!AC14="","",ข้อมูลนร.1!AC14)</f>
        <v/>
      </c>
      <c r="K15" s="53"/>
      <c r="L15" s="56"/>
    </row>
    <row r="16" spans="2:12" ht="18.75">
      <c r="B16" s="56"/>
      <c r="C16" s="53"/>
      <c r="D16" s="15" t="str">
        <f>IF(ข้อมูลนร.2!D16="","",ข้อมูลนร.2!D16)</f>
        <v/>
      </c>
      <c r="E16" s="15" t="str">
        <f>IF(ข้อมูลนร.2!E16="","",ข้อมูลนร.2!E16)</f>
        <v/>
      </c>
      <c r="F16" s="48" t="str">
        <f>IF(ข้อมูลนร.2!F16="","",ข้อมูลนร.2!F16)</f>
        <v/>
      </c>
      <c r="G16" s="49" t="str">
        <f>IF(ข้อมูลนร.2!G16="","",ข้อมูลนร.2!G16)</f>
        <v/>
      </c>
      <c r="H16" s="49" t="str">
        <f>IF(E16="","",ข้อมูลนร.1!Y15&amp;ข้อมูลนร.1!Z15&amp;"  "&amp;ข้อมูลนร.1!AA15)</f>
        <v/>
      </c>
      <c r="I16" s="275" t="str">
        <f>IF(ข้อมูลนร.1!AB15="","",ข้อมูลนร.1!AB15)</f>
        <v/>
      </c>
      <c r="J16" s="275" t="str">
        <f>IF(ข้อมูลนร.1!AC15="","",ข้อมูลนร.1!AC15)</f>
        <v/>
      </c>
      <c r="K16" s="53"/>
      <c r="L16" s="56"/>
    </row>
    <row r="17" spans="2:12" ht="18.75">
      <c r="B17" s="56"/>
      <c r="C17" s="53"/>
      <c r="D17" s="15" t="str">
        <f>IF(ข้อมูลนร.2!D17="","",ข้อมูลนร.2!D17)</f>
        <v/>
      </c>
      <c r="E17" s="15" t="str">
        <f>IF(ข้อมูลนร.2!E17="","",ข้อมูลนร.2!E17)</f>
        <v/>
      </c>
      <c r="F17" s="48" t="str">
        <f>IF(ข้อมูลนร.2!F17="","",ข้อมูลนร.2!F17)</f>
        <v/>
      </c>
      <c r="G17" s="49" t="str">
        <f>IF(ข้อมูลนร.2!G17="","",ข้อมูลนร.2!G17)</f>
        <v/>
      </c>
      <c r="H17" s="49" t="str">
        <f>IF(E17="","",ข้อมูลนร.1!Y16&amp;ข้อมูลนร.1!Z16&amp;"  "&amp;ข้อมูลนร.1!AA16)</f>
        <v/>
      </c>
      <c r="I17" s="275" t="str">
        <f>IF(ข้อมูลนร.1!AB16="","",ข้อมูลนร.1!AB16)</f>
        <v/>
      </c>
      <c r="J17" s="275" t="str">
        <f>IF(ข้อมูลนร.1!AC16="","",ข้อมูลนร.1!AC16)</f>
        <v/>
      </c>
      <c r="K17" s="53"/>
      <c r="L17" s="56"/>
    </row>
    <row r="18" spans="2:12" ht="18.75">
      <c r="B18" s="56"/>
      <c r="C18" s="53"/>
      <c r="D18" s="15" t="str">
        <f>IF(ข้อมูลนร.2!D18="","",ข้อมูลนร.2!D18)</f>
        <v/>
      </c>
      <c r="E18" s="15" t="str">
        <f>IF(ข้อมูลนร.2!E18="","",ข้อมูลนร.2!E18)</f>
        <v/>
      </c>
      <c r="F18" s="48" t="str">
        <f>IF(ข้อมูลนร.2!F18="","",ข้อมูลนร.2!F18)</f>
        <v/>
      </c>
      <c r="G18" s="49" t="str">
        <f>IF(ข้อมูลนร.2!G18="","",ข้อมูลนร.2!G18)</f>
        <v/>
      </c>
      <c r="H18" s="49" t="str">
        <f>IF(E18="","",ข้อมูลนร.1!Y17&amp;ข้อมูลนร.1!Z17&amp;"  "&amp;ข้อมูลนร.1!AA17)</f>
        <v/>
      </c>
      <c r="I18" s="275" t="str">
        <f>IF(ข้อมูลนร.1!AB17="","",ข้อมูลนร.1!AB17)</f>
        <v/>
      </c>
      <c r="J18" s="275" t="str">
        <f>IF(ข้อมูลนร.1!AC17="","",ข้อมูลนร.1!AC17)</f>
        <v/>
      </c>
      <c r="K18" s="53"/>
      <c r="L18" s="56"/>
    </row>
    <row r="19" spans="2:12" ht="18.75">
      <c r="B19" s="56"/>
      <c r="C19" s="53"/>
      <c r="D19" s="15" t="str">
        <f>IF(ข้อมูลนร.2!D19="","",ข้อมูลนร.2!D19)</f>
        <v/>
      </c>
      <c r="E19" s="15" t="str">
        <f>IF(ข้อมูลนร.2!E19="","",ข้อมูลนร.2!E19)</f>
        <v/>
      </c>
      <c r="F19" s="48" t="str">
        <f>IF(ข้อมูลนร.2!F19="","",ข้อมูลนร.2!F19)</f>
        <v/>
      </c>
      <c r="G19" s="49" t="str">
        <f>IF(ข้อมูลนร.2!G19="","",ข้อมูลนร.2!G19)</f>
        <v/>
      </c>
      <c r="H19" s="49" t="str">
        <f>IF(E19="","",ข้อมูลนร.1!Y18&amp;ข้อมูลนร.1!Z18&amp;"  "&amp;ข้อมูลนร.1!AA18)</f>
        <v/>
      </c>
      <c r="I19" s="275" t="str">
        <f>IF(ข้อมูลนร.1!AB18="","",ข้อมูลนร.1!AB18)</f>
        <v/>
      </c>
      <c r="J19" s="275" t="str">
        <f>IF(ข้อมูลนร.1!AC18="","",ข้อมูลนร.1!AC18)</f>
        <v/>
      </c>
      <c r="K19" s="53"/>
      <c r="L19" s="56"/>
    </row>
    <row r="20" spans="2:12" ht="18.75">
      <c r="B20" s="56"/>
      <c r="C20" s="53"/>
      <c r="D20" s="15" t="str">
        <f>IF(ข้อมูลนร.2!D20="","",ข้อมูลนร.2!D20)</f>
        <v/>
      </c>
      <c r="E20" s="15" t="str">
        <f>IF(ข้อมูลนร.2!E20="","",ข้อมูลนร.2!E20)</f>
        <v/>
      </c>
      <c r="F20" s="48" t="str">
        <f>IF(ข้อมูลนร.2!F20="","",ข้อมูลนร.2!F20)</f>
        <v/>
      </c>
      <c r="G20" s="49" t="str">
        <f>IF(ข้อมูลนร.2!G20="","",ข้อมูลนร.2!G20)</f>
        <v/>
      </c>
      <c r="H20" s="49" t="str">
        <f>IF(E20="","",ข้อมูลนร.1!Y19&amp;ข้อมูลนร.1!Z19&amp;"  "&amp;ข้อมูลนร.1!AA19)</f>
        <v/>
      </c>
      <c r="I20" s="275" t="str">
        <f>IF(ข้อมูลนร.1!AB19="","",ข้อมูลนร.1!AB19)</f>
        <v/>
      </c>
      <c r="J20" s="275" t="str">
        <f>IF(ข้อมูลนร.1!AC19="","",ข้อมูลนร.1!AC19)</f>
        <v/>
      </c>
      <c r="K20" s="53"/>
      <c r="L20" s="56"/>
    </row>
    <row r="21" spans="2:12" ht="18.75">
      <c r="B21" s="56"/>
      <c r="C21" s="53"/>
      <c r="D21" s="15" t="str">
        <f>IF(ข้อมูลนร.2!D21="","",ข้อมูลนร.2!D21)</f>
        <v/>
      </c>
      <c r="E21" s="15" t="str">
        <f>IF(ข้อมูลนร.2!E21="","",ข้อมูลนร.2!E21)</f>
        <v/>
      </c>
      <c r="F21" s="48" t="str">
        <f>IF(ข้อมูลนร.2!F21="","",ข้อมูลนร.2!F21)</f>
        <v/>
      </c>
      <c r="G21" s="49" t="str">
        <f>IF(ข้อมูลนร.2!G21="","",ข้อมูลนร.2!G21)</f>
        <v/>
      </c>
      <c r="H21" s="49" t="str">
        <f>IF(E21="","",ข้อมูลนร.1!Y20&amp;ข้อมูลนร.1!Z20&amp;"  "&amp;ข้อมูลนร.1!AA20)</f>
        <v/>
      </c>
      <c r="I21" s="275" t="str">
        <f>IF(ข้อมูลนร.1!AB20="","",ข้อมูลนร.1!AB20)</f>
        <v/>
      </c>
      <c r="J21" s="275" t="str">
        <f>IF(ข้อมูลนร.1!AC20="","",ข้อมูลนร.1!AC20)</f>
        <v/>
      </c>
      <c r="K21" s="53"/>
      <c r="L21" s="56"/>
    </row>
    <row r="22" spans="2:12" ht="18.75">
      <c r="B22" s="56"/>
      <c r="C22" s="53"/>
      <c r="D22" s="15" t="str">
        <f>IF(ข้อมูลนร.2!D22="","",ข้อมูลนร.2!D22)</f>
        <v/>
      </c>
      <c r="E22" s="15" t="str">
        <f>IF(ข้อมูลนร.2!E22="","",ข้อมูลนร.2!E22)</f>
        <v/>
      </c>
      <c r="F22" s="48" t="str">
        <f>IF(ข้อมูลนร.2!F22="","",ข้อมูลนร.2!F22)</f>
        <v/>
      </c>
      <c r="G22" s="49" t="str">
        <f>IF(ข้อมูลนร.2!G22="","",ข้อมูลนร.2!G22)</f>
        <v/>
      </c>
      <c r="H22" s="49" t="str">
        <f>IF(E22="","",ข้อมูลนร.1!Y21&amp;ข้อมูลนร.1!Z21&amp;"  "&amp;ข้อมูลนร.1!AA21)</f>
        <v/>
      </c>
      <c r="I22" s="275" t="str">
        <f>IF(ข้อมูลนร.1!AB21="","",ข้อมูลนร.1!AB21)</f>
        <v/>
      </c>
      <c r="J22" s="275" t="str">
        <f>IF(ข้อมูลนร.1!AC21="","",ข้อมูลนร.1!AC21)</f>
        <v/>
      </c>
      <c r="K22" s="53"/>
      <c r="L22" s="56"/>
    </row>
    <row r="23" spans="2:12" ht="18.75">
      <c r="B23" s="56"/>
      <c r="C23" s="53"/>
      <c r="D23" s="15" t="str">
        <f>IF(ข้อมูลนร.2!D23="","",ข้อมูลนร.2!D23)</f>
        <v/>
      </c>
      <c r="E23" s="15" t="str">
        <f>IF(ข้อมูลนร.2!E23="","",ข้อมูลนร.2!E23)</f>
        <v/>
      </c>
      <c r="F23" s="48" t="str">
        <f>IF(ข้อมูลนร.2!F23="","",ข้อมูลนร.2!F23)</f>
        <v/>
      </c>
      <c r="G23" s="49" t="str">
        <f>IF(ข้อมูลนร.2!G23="","",ข้อมูลนร.2!G23)</f>
        <v/>
      </c>
      <c r="H23" s="49" t="str">
        <f>IF(E23="","",ข้อมูลนร.1!Y22&amp;ข้อมูลนร.1!Z22&amp;"  "&amp;ข้อมูลนร.1!AA22)</f>
        <v/>
      </c>
      <c r="I23" s="275" t="str">
        <f>IF(ข้อมูลนร.1!AB22="","",ข้อมูลนร.1!AB22)</f>
        <v/>
      </c>
      <c r="J23" s="275" t="str">
        <f>IF(ข้อมูลนร.1!AC22="","",ข้อมูลนร.1!AC22)</f>
        <v/>
      </c>
      <c r="K23" s="53"/>
      <c r="L23" s="56"/>
    </row>
    <row r="24" spans="2:12" ht="18.75">
      <c r="B24" s="56"/>
      <c r="C24" s="53"/>
      <c r="D24" s="15" t="str">
        <f>IF(ข้อมูลนร.2!D24="","",ข้อมูลนร.2!D24)</f>
        <v/>
      </c>
      <c r="E24" s="15" t="str">
        <f>IF(ข้อมูลนร.2!E24="","",ข้อมูลนร.2!E24)</f>
        <v/>
      </c>
      <c r="F24" s="48" t="str">
        <f>IF(ข้อมูลนร.2!F24="","",ข้อมูลนร.2!F24)</f>
        <v/>
      </c>
      <c r="G24" s="49" t="str">
        <f>IF(ข้อมูลนร.2!G24="","",ข้อมูลนร.2!G24)</f>
        <v/>
      </c>
      <c r="H24" s="49" t="str">
        <f>IF(E24="","",ข้อมูลนร.1!Y23&amp;ข้อมูลนร.1!Z23&amp;"  "&amp;ข้อมูลนร.1!AA23)</f>
        <v/>
      </c>
      <c r="I24" s="275" t="str">
        <f>IF(ข้อมูลนร.1!AB23="","",ข้อมูลนร.1!AB23)</f>
        <v/>
      </c>
      <c r="J24" s="275" t="str">
        <f>IF(ข้อมูลนร.1!AC23="","",ข้อมูลนร.1!AC23)</f>
        <v/>
      </c>
      <c r="K24" s="53"/>
      <c r="L24" s="56"/>
    </row>
    <row r="25" spans="2:12" ht="18.75">
      <c r="B25" s="56"/>
      <c r="C25" s="53"/>
      <c r="D25" s="15" t="str">
        <f>IF(ข้อมูลนร.2!D25="","",ข้อมูลนร.2!D25)</f>
        <v/>
      </c>
      <c r="E25" s="15" t="str">
        <f>IF(ข้อมูลนร.2!E25="","",ข้อมูลนร.2!E25)</f>
        <v/>
      </c>
      <c r="F25" s="48" t="str">
        <f>IF(ข้อมูลนร.2!F25="","",ข้อมูลนร.2!F25)</f>
        <v/>
      </c>
      <c r="G25" s="49" t="str">
        <f>IF(ข้อมูลนร.2!G25="","",ข้อมูลนร.2!G25)</f>
        <v/>
      </c>
      <c r="H25" s="49" t="str">
        <f>IF(E25="","",ข้อมูลนร.1!Y24&amp;ข้อมูลนร.1!Z24&amp;"  "&amp;ข้อมูลนร.1!AA24)</f>
        <v/>
      </c>
      <c r="I25" s="275" t="str">
        <f>IF(ข้อมูลนร.1!AB24="","",ข้อมูลนร.1!AB24)</f>
        <v/>
      </c>
      <c r="J25" s="275" t="str">
        <f>IF(ข้อมูลนร.1!AC24="","",ข้อมูลนร.1!AC24)</f>
        <v/>
      </c>
      <c r="K25" s="53"/>
      <c r="L25" s="56"/>
    </row>
    <row r="26" spans="2:12" ht="18.75">
      <c r="B26" s="56"/>
      <c r="C26" s="53"/>
      <c r="D26" s="15" t="str">
        <f>IF(ข้อมูลนร.2!D26="","",ข้อมูลนร.2!D26)</f>
        <v/>
      </c>
      <c r="E26" s="15" t="str">
        <f>IF(ข้อมูลนร.2!E26="","",ข้อมูลนร.2!E26)</f>
        <v/>
      </c>
      <c r="F26" s="48" t="str">
        <f>IF(ข้อมูลนร.2!F26="","",ข้อมูลนร.2!F26)</f>
        <v/>
      </c>
      <c r="G26" s="49" t="str">
        <f>IF(ข้อมูลนร.2!G26="","",ข้อมูลนร.2!G26)</f>
        <v/>
      </c>
      <c r="H26" s="49" t="str">
        <f>IF(E26="","",ข้อมูลนร.1!Y25&amp;ข้อมูลนร.1!Z25&amp;"  "&amp;ข้อมูลนร.1!AA25)</f>
        <v/>
      </c>
      <c r="I26" s="275" t="str">
        <f>IF(ข้อมูลนร.1!AB25="","",ข้อมูลนร.1!AB25)</f>
        <v/>
      </c>
      <c r="J26" s="275" t="str">
        <f>IF(ข้อมูลนร.1!AC25="","",ข้อมูลนร.1!AC25)</f>
        <v/>
      </c>
      <c r="K26" s="53"/>
      <c r="L26" s="56"/>
    </row>
    <row r="27" spans="2:12" ht="18.75">
      <c r="B27" s="56"/>
      <c r="C27" s="53"/>
      <c r="D27" s="15" t="str">
        <f>IF(ข้อมูลนร.2!D27="","",ข้อมูลนร.2!D27)</f>
        <v/>
      </c>
      <c r="E27" s="15" t="str">
        <f>IF(ข้อมูลนร.2!E27="","",ข้อมูลนร.2!E27)</f>
        <v/>
      </c>
      <c r="F27" s="48" t="str">
        <f>IF(ข้อมูลนร.2!F27="","",ข้อมูลนร.2!F27)</f>
        <v/>
      </c>
      <c r="G27" s="49" t="str">
        <f>IF(ข้อมูลนร.2!G27="","",ข้อมูลนร.2!G27)</f>
        <v/>
      </c>
      <c r="H27" s="49" t="str">
        <f>IF(E27="","",ข้อมูลนร.1!Y26&amp;ข้อมูลนร.1!Z26&amp;"  "&amp;ข้อมูลนร.1!AA26)</f>
        <v/>
      </c>
      <c r="I27" s="275" t="str">
        <f>IF(ข้อมูลนร.1!AB26="","",ข้อมูลนร.1!AB26)</f>
        <v/>
      </c>
      <c r="J27" s="275" t="str">
        <f>IF(ข้อมูลนร.1!AC26="","",ข้อมูลนร.1!AC26)</f>
        <v/>
      </c>
      <c r="K27" s="53"/>
      <c r="L27" s="56"/>
    </row>
    <row r="28" spans="2:12" ht="18.75">
      <c r="B28" s="56"/>
      <c r="C28" s="53"/>
      <c r="D28" s="15" t="str">
        <f>IF(ข้อมูลนร.2!D28="","",ข้อมูลนร.2!D28)</f>
        <v/>
      </c>
      <c r="E28" s="15" t="str">
        <f>IF(ข้อมูลนร.2!E28="","",ข้อมูลนร.2!E28)</f>
        <v/>
      </c>
      <c r="F28" s="48" t="str">
        <f>IF(ข้อมูลนร.2!F28="","",ข้อมูลนร.2!F28)</f>
        <v/>
      </c>
      <c r="G28" s="49" t="str">
        <f>IF(ข้อมูลนร.2!G28="","",ข้อมูลนร.2!G28)</f>
        <v/>
      </c>
      <c r="H28" s="49" t="str">
        <f>IF(E28="","",ข้อมูลนร.1!Y27&amp;ข้อมูลนร.1!Z27&amp;"  "&amp;ข้อมูลนร.1!AA27)</f>
        <v/>
      </c>
      <c r="I28" s="275" t="str">
        <f>IF(ข้อมูลนร.1!AB27="","",ข้อมูลนร.1!AB27)</f>
        <v/>
      </c>
      <c r="J28" s="275" t="str">
        <f>IF(ข้อมูลนร.1!AC27="","",ข้อมูลนร.1!AC27)</f>
        <v/>
      </c>
      <c r="K28" s="53"/>
      <c r="L28" s="56"/>
    </row>
    <row r="29" spans="2:12" ht="18.75">
      <c r="B29" s="56"/>
      <c r="C29" s="53"/>
      <c r="D29" s="15" t="str">
        <f>IF(ข้อมูลนร.2!D29="","",ข้อมูลนร.2!D29)</f>
        <v/>
      </c>
      <c r="E29" s="15" t="str">
        <f>IF(ข้อมูลนร.2!E29="","",ข้อมูลนร.2!E29)</f>
        <v/>
      </c>
      <c r="F29" s="48" t="str">
        <f>IF(ข้อมูลนร.2!F29="","",ข้อมูลนร.2!F29)</f>
        <v/>
      </c>
      <c r="G29" s="49" t="str">
        <f>IF(ข้อมูลนร.2!G29="","",ข้อมูลนร.2!G29)</f>
        <v/>
      </c>
      <c r="H29" s="49" t="str">
        <f>IF(E29="","",ข้อมูลนร.1!Y28&amp;ข้อมูลนร.1!Z28&amp;"  "&amp;ข้อมูลนร.1!AA28)</f>
        <v/>
      </c>
      <c r="I29" s="275" t="str">
        <f>IF(ข้อมูลนร.1!AB28="","",ข้อมูลนร.1!AB28)</f>
        <v/>
      </c>
      <c r="J29" s="275" t="str">
        <f>IF(ข้อมูลนร.1!AC28="","",ข้อมูลนร.1!AC28)</f>
        <v/>
      </c>
      <c r="K29" s="53"/>
      <c r="L29" s="56"/>
    </row>
    <row r="30" spans="2:12" ht="18.75">
      <c r="B30" s="56"/>
      <c r="C30" s="53"/>
      <c r="D30" s="15" t="str">
        <f>IF(ข้อมูลนร.2!D30="","",ข้อมูลนร.2!D30)</f>
        <v/>
      </c>
      <c r="E30" s="15" t="str">
        <f>IF(ข้อมูลนร.2!E30="","",ข้อมูลนร.2!E30)</f>
        <v/>
      </c>
      <c r="F30" s="48" t="str">
        <f>IF(ข้อมูลนร.2!F30="","",ข้อมูลนร.2!F30)</f>
        <v/>
      </c>
      <c r="G30" s="49" t="str">
        <f>IF(ข้อมูลนร.2!G30="","",ข้อมูลนร.2!G30)</f>
        <v/>
      </c>
      <c r="H30" s="49" t="str">
        <f>IF(E30="","",ข้อมูลนร.1!Y29&amp;ข้อมูลนร.1!Z29&amp;"  "&amp;ข้อมูลนร.1!AA29)</f>
        <v/>
      </c>
      <c r="I30" s="275" t="str">
        <f>IF(ข้อมูลนร.1!AB29="","",ข้อมูลนร.1!AB29)</f>
        <v/>
      </c>
      <c r="J30" s="275" t="str">
        <f>IF(ข้อมูลนร.1!AC29="","",ข้อมูลนร.1!AC29)</f>
        <v/>
      </c>
      <c r="K30" s="53"/>
      <c r="L30" s="56"/>
    </row>
    <row r="31" spans="2:12" ht="18.75">
      <c r="B31" s="56"/>
      <c r="C31" s="53"/>
      <c r="D31" s="15" t="str">
        <f>IF(ข้อมูลนร.2!D31="","",ข้อมูลนร.2!D31)</f>
        <v/>
      </c>
      <c r="E31" s="15" t="str">
        <f>IF(ข้อมูลนร.2!E31="","",ข้อมูลนร.2!E31)</f>
        <v/>
      </c>
      <c r="F31" s="48" t="str">
        <f>IF(ข้อมูลนร.2!F31="","",ข้อมูลนร.2!F31)</f>
        <v/>
      </c>
      <c r="G31" s="49" t="str">
        <f>IF(ข้อมูลนร.2!G31="","",ข้อมูลนร.2!G31)</f>
        <v/>
      </c>
      <c r="H31" s="49" t="str">
        <f>IF(E31="","",ข้อมูลนร.1!Y30&amp;ข้อมูลนร.1!Z30&amp;"  "&amp;ข้อมูลนร.1!AA30)</f>
        <v/>
      </c>
      <c r="I31" s="275" t="str">
        <f>IF(ข้อมูลนร.1!AB30="","",ข้อมูลนร.1!AB30)</f>
        <v/>
      </c>
      <c r="J31" s="275" t="str">
        <f>IF(ข้อมูลนร.1!AC30="","",ข้อมูลนร.1!AC30)</f>
        <v/>
      </c>
      <c r="K31" s="53"/>
      <c r="L31" s="56"/>
    </row>
    <row r="32" spans="2:12" ht="18.75">
      <c r="B32" s="56"/>
      <c r="C32" s="53"/>
      <c r="D32" s="15" t="str">
        <f>IF(ข้อมูลนร.2!D32="","",ข้อมูลนร.2!D32)</f>
        <v/>
      </c>
      <c r="E32" s="15" t="str">
        <f>IF(ข้อมูลนร.2!E32="","",ข้อมูลนร.2!E32)</f>
        <v/>
      </c>
      <c r="F32" s="48" t="str">
        <f>IF(ข้อมูลนร.2!F32="","",ข้อมูลนร.2!F32)</f>
        <v/>
      </c>
      <c r="G32" s="49" t="str">
        <f>IF(ข้อมูลนร.2!G32="","",ข้อมูลนร.2!G32)</f>
        <v/>
      </c>
      <c r="H32" s="49" t="str">
        <f>IF(E32="","",ข้อมูลนร.1!Y31&amp;ข้อมูลนร.1!Z31&amp;"  "&amp;ข้อมูลนร.1!AA31)</f>
        <v/>
      </c>
      <c r="I32" s="275" t="str">
        <f>IF(ข้อมูลนร.1!AB31="","",ข้อมูลนร.1!AB31)</f>
        <v/>
      </c>
      <c r="J32" s="275" t="str">
        <f>IF(ข้อมูลนร.1!AC31="","",ข้อมูลนร.1!AC31)</f>
        <v/>
      </c>
      <c r="K32" s="53"/>
      <c r="L32" s="56"/>
    </row>
    <row r="33" spans="2:12" ht="18.75">
      <c r="B33" s="56"/>
      <c r="C33" s="53"/>
      <c r="D33" s="15" t="str">
        <f>IF(ข้อมูลนร.2!D33="","",ข้อมูลนร.2!D33)</f>
        <v/>
      </c>
      <c r="E33" s="15" t="str">
        <f>IF(ข้อมูลนร.2!E33="","",ข้อมูลนร.2!E33)</f>
        <v/>
      </c>
      <c r="F33" s="48" t="str">
        <f>IF(ข้อมูลนร.2!F33="","",ข้อมูลนร.2!F33)</f>
        <v/>
      </c>
      <c r="G33" s="49" t="str">
        <f>IF(ข้อมูลนร.2!G33="","",ข้อมูลนร.2!G33)</f>
        <v/>
      </c>
      <c r="H33" s="49" t="str">
        <f>IF(E33="","",ข้อมูลนร.1!Y32&amp;ข้อมูลนร.1!Z32&amp;"  "&amp;ข้อมูลนร.1!AA32)</f>
        <v/>
      </c>
      <c r="I33" s="275" t="str">
        <f>IF(ข้อมูลนร.1!AB32="","",ข้อมูลนร.1!AB32)</f>
        <v/>
      </c>
      <c r="J33" s="275" t="str">
        <f>IF(ข้อมูลนร.1!AC32="","",ข้อมูลนร.1!AC32)</f>
        <v/>
      </c>
      <c r="K33" s="53"/>
      <c r="L33" s="56"/>
    </row>
    <row r="34" spans="2:12" ht="18.75">
      <c r="B34" s="56"/>
      <c r="C34" s="53"/>
      <c r="D34" s="15" t="str">
        <f>IF(ข้อมูลนร.2!D34="","",ข้อมูลนร.2!D34)</f>
        <v/>
      </c>
      <c r="E34" s="15" t="str">
        <f>IF(ข้อมูลนร.2!E34="","",ข้อมูลนร.2!E34)</f>
        <v/>
      </c>
      <c r="F34" s="48" t="str">
        <f>IF(ข้อมูลนร.2!F34="","",ข้อมูลนร.2!F34)</f>
        <v/>
      </c>
      <c r="G34" s="49" t="str">
        <f>IF(ข้อมูลนร.2!G34="","",ข้อมูลนร.2!G34)</f>
        <v/>
      </c>
      <c r="H34" s="49" t="str">
        <f>IF(E34="","",ข้อมูลนร.1!Y33&amp;ข้อมูลนร.1!Z33&amp;"  "&amp;ข้อมูลนร.1!AA33)</f>
        <v/>
      </c>
      <c r="I34" s="275" t="str">
        <f>IF(ข้อมูลนร.1!AB33="","",ข้อมูลนร.1!AB33)</f>
        <v/>
      </c>
      <c r="J34" s="275" t="str">
        <f>IF(ข้อมูลนร.1!AC33="","",ข้อมูลนร.1!AC33)</f>
        <v/>
      </c>
      <c r="K34" s="53"/>
      <c r="L34" s="56"/>
    </row>
    <row r="35" spans="2:12" ht="18.75">
      <c r="B35" s="56"/>
      <c r="C35" s="53"/>
      <c r="D35" s="15" t="str">
        <f>IF(ข้อมูลนร.2!D35="","",ข้อมูลนร.2!D35)</f>
        <v/>
      </c>
      <c r="E35" s="15" t="str">
        <f>IF(ข้อมูลนร.2!E35="","",ข้อมูลนร.2!E35)</f>
        <v/>
      </c>
      <c r="F35" s="48" t="str">
        <f>IF(ข้อมูลนร.2!F35="","",ข้อมูลนร.2!F35)</f>
        <v/>
      </c>
      <c r="G35" s="49" t="str">
        <f>IF(ข้อมูลนร.2!G35="","",ข้อมูลนร.2!G35)</f>
        <v/>
      </c>
      <c r="H35" s="49" t="str">
        <f>IF(E35="","",ข้อมูลนร.1!Y34&amp;ข้อมูลนร.1!Z34&amp;"  "&amp;ข้อมูลนร.1!AA34)</f>
        <v/>
      </c>
      <c r="I35" s="275" t="str">
        <f>IF(ข้อมูลนร.1!AB34="","",ข้อมูลนร.1!AB34)</f>
        <v/>
      </c>
      <c r="J35" s="275" t="str">
        <f>IF(ข้อมูลนร.1!AC34="","",ข้อมูลนร.1!AC34)</f>
        <v/>
      </c>
      <c r="K35" s="53"/>
      <c r="L35" s="56"/>
    </row>
    <row r="36" spans="2:12" ht="18.75">
      <c r="B36" s="56"/>
      <c r="C36" s="53"/>
      <c r="D36" s="15" t="str">
        <f>IF(ข้อมูลนร.2!D36="","",ข้อมูลนร.2!D36)</f>
        <v/>
      </c>
      <c r="E36" s="15" t="str">
        <f>IF(ข้อมูลนร.2!E36="","",ข้อมูลนร.2!E36)</f>
        <v/>
      </c>
      <c r="F36" s="48" t="str">
        <f>IF(ข้อมูลนร.2!F36="","",ข้อมูลนร.2!F36)</f>
        <v/>
      </c>
      <c r="G36" s="49" t="str">
        <f>IF(ข้อมูลนร.2!G36="","",ข้อมูลนร.2!G36)</f>
        <v/>
      </c>
      <c r="H36" s="49" t="str">
        <f>IF(E36="","",ข้อมูลนร.1!Y35&amp;ข้อมูลนร.1!Z35&amp;"  "&amp;ข้อมูลนร.1!AA35)</f>
        <v/>
      </c>
      <c r="I36" s="275" t="str">
        <f>IF(ข้อมูลนร.1!AB35="","",ข้อมูลนร.1!AB35)</f>
        <v/>
      </c>
      <c r="J36" s="275" t="str">
        <f>IF(ข้อมูลนร.1!AC35="","",ข้อมูลนร.1!AC35)</f>
        <v/>
      </c>
      <c r="K36" s="53"/>
      <c r="L36" s="56"/>
    </row>
    <row r="37" spans="2:12" ht="18.75">
      <c r="B37" s="56"/>
      <c r="C37" s="53"/>
      <c r="D37" s="15" t="str">
        <f>IF(ข้อมูลนร.2!D37="","",ข้อมูลนร.2!D37)</f>
        <v/>
      </c>
      <c r="E37" s="15" t="str">
        <f>IF(ข้อมูลนร.2!E37="","",ข้อมูลนร.2!E37)</f>
        <v/>
      </c>
      <c r="F37" s="48" t="str">
        <f>IF(ข้อมูลนร.2!F37="","",ข้อมูลนร.2!F37)</f>
        <v/>
      </c>
      <c r="G37" s="49" t="str">
        <f>IF(ข้อมูลนร.2!G37="","",ข้อมูลนร.2!G37)</f>
        <v/>
      </c>
      <c r="H37" s="49" t="str">
        <f>IF(E37="","",ข้อมูลนร.1!Y36&amp;ข้อมูลนร.1!Z36&amp;"  "&amp;ข้อมูลนร.1!AA36)</f>
        <v/>
      </c>
      <c r="I37" s="275" t="str">
        <f>IF(ข้อมูลนร.1!AB36="","",ข้อมูลนร.1!AB36)</f>
        <v/>
      </c>
      <c r="J37" s="275" t="str">
        <f>IF(ข้อมูลนร.1!AC36="","",ข้อมูลนร.1!AC36)</f>
        <v/>
      </c>
      <c r="K37" s="53"/>
      <c r="L37" s="56"/>
    </row>
    <row r="38" spans="2:12" ht="18.75">
      <c r="B38" s="56"/>
      <c r="C38" s="53"/>
      <c r="D38" s="15" t="str">
        <f>IF(ข้อมูลนร.2!D38="","",ข้อมูลนร.2!D38)</f>
        <v/>
      </c>
      <c r="E38" s="15" t="str">
        <f>IF(ข้อมูลนร.2!E38="","",ข้อมูลนร.2!E38)</f>
        <v/>
      </c>
      <c r="F38" s="48" t="str">
        <f>IF(ข้อมูลนร.2!F38="","",ข้อมูลนร.2!F38)</f>
        <v/>
      </c>
      <c r="G38" s="49" t="str">
        <f>IF(ข้อมูลนร.2!G38="","",ข้อมูลนร.2!G38)</f>
        <v/>
      </c>
      <c r="H38" s="49" t="str">
        <f>IF(E38="","",ข้อมูลนร.1!Y37&amp;ข้อมูลนร.1!Z37&amp;"  "&amp;ข้อมูลนร.1!AA37)</f>
        <v/>
      </c>
      <c r="I38" s="275" t="str">
        <f>IF(ข้อมูลนร.1!AB37="","",ข้อมูลนร.1!AB37)</f>
        <v/>
      </c>
      <c r="J38" s="275" t="str">
        <f>IF(ข้อมูลนร.1!AC37="","",ข้อมูลนร.1!AC37)</f>
        <v/>
      </c>
      <c r="K38" s="53"/>
      <c r="L38" s="56"/>
    </row>
    <row r="39" spans="2:12" ht="18.75">
      <c r="B39" s="56"/>
      <c r="C39" s="53"/>
      <c r="D39" s="15" t="str">
        <f>IF(ข้อมูลนร.2!D39="","",ข้อมูลนร.2!D39)</f>
        <v/>
      </c>
      <c r="E39" s="15" t="str">
        <f>IF(ข้อมูลนร.2!E39="","",ข้อมูลนร.2!E39)</f>
        <v/>
      </c>
      <c r="F39" s="48" t="str">
        <f>IF(ข้อมูลนร.2!F39="","",ข้อมูลนร.2!F39)</f>
        <v/>
      </c>
      <c r="G39" s="49" t="str">
        <f>IF(ข้อมูลนร.2!G39="","",ข้อมูลนร.2!G39)</f>
        <v/>
      </c>
      <c r="H39" s="49" t="str">
        <f>IF(E39="","",ข้อมูลนร.1!Y38&amp;ข้อมูลนร.1!Z38&amp;"  "&amp;ข้อมูลนร.1!AA38)</f>
        <v/>
      </c>
      <c r="I39" s="275" t="str">
        <f>IF(ข้อมูลนร.1!AB38="","",ข้อมูลนร.1!AB38)</f>
        <v/>
      </c>
      <c r="J39" s="275" t="str">
        <f>IF(ข้อมูลนร.1!AC38="","",ข้อมูลนร.1!AC38)</f>
        <v/>
      </c>
      <c r="K39" s="53"/>
      <c r="L39" s="56"/>
    </row>
    <row r="40" spans="2:12" ht="18.75">
      <c r="B40" s="56"/>
      <c r="C40" s="53"/>
      <c r="D40" s="15" t="str">
        <f>IF(ข้อมูลนร.2!D40="","",ข้อมูลนร.2!D40)</f>
        <v/>
      </c>
      <c r="E40" s="15" t="str">
        <f>IF(ข้อมูลนร.2!E40="","",ข้อมูลนร.2!E40)</f>
        <v/>
      </c>
      <c r="F40" s="48" t="str">
        <f>IF(ข้อมูลนร.2!F40="","",ข้อมูลนร.2!F40)</f>
        <v/>
      </c>
      <c r="G40" s="49" t="str">
        <f>IF(ข้อมูลนร.2!G40="","",ข้อมูลนร.2!G40)</f>
        <v/>
      </c>
      <c r="H40" s="49" t="str">
        <f>IF(E40="","",ข้อมูลนร.1!Y39&amp;ข้อมูลนร.1!Z39&amp;"  "&amp;ข้อมูลนร.1!AA39)</f>
        <v/>
      </c>
      <c r="I40" s="275" t="str">
        <f>IF(ข้อมูลนร.1!AB39="","",ข้อมูลนร.1!AB39)</f>
        <v/>
      </c>
      <c r="J40" s="275" t="str">
        <f>IF(ข้อมูลนร.1!AC39="","",ข้อมูลนร.1!AC39)</f>
        <v/>
      </c>
      <c r="K40" s="53"/>
      <c r="L40" s="56"/>
    </row>
    <row r="41" spans="2:12" ht="18.75">
      <c r="B41" s="56"/>
      <c r="C41" s="53"/>
      <c r="D41" s="15" t="str">
        <f>IF(ข้อมูลนร.2!D41="","",ข้อมูลนร.2!D41)</f>
        <v/>
      </c>
      <c r="E41" s="15" t="str">
        <f>IF(ข้อมูลนร.2!E41="","",ข้อมูลนร.2!E41)</f>
        <v/>
      </c>
      <c r="F41" s="48" t="str">
        <f>IF(ข้อมูลนร.2!F41="","",ข้อมูลนร.2!F41)</f>
        <v/>
      </c>
      <c r="G41" s="49" t="str">
        <f>IF(ข้อมูลนร.2!G41="","",ข้อมูลนร.2!G41)</f>
        <v/>
      </c>
      <c r="H41" s="49" t="str">
        <f>IF(E41="","",ข้อมูลนร.1!Y40&amp;ข้อมูลนร.1!Z40&amp;"  "&amp;ข้อมูลนร.1!AA40)</f>
        <v/>
      </c>
      <c r="I41" s="275" t="str">
        <f>IF(ข้อมูลนร.1!AB40="","",ข้อมูลนร.1!AB40)</f>
        <v/>
      </c>
      <c r="J41" s="275" t="str">
        <f>IF(ข้อมูลนร.1!AC40="","",ข้อมูลนร.1!AC40)</f>
        <v/>
      </c>
      <c r="K41" s="53"/>
      <c r="L41" s="56"/>
    </row>
    <row r="42" spans="2:12">
      <c r="B42" s="56"/>
      <c r="C42" s="53"/>
      <c r="D42" s="53"/>
      <c r="E42" s="53"/>
      <c r="F42" s="53"/>
      <c r="G42" s="53"/>
      <c r="H42" s="54"/>
      <c r="I42" s="54"/>
      <c r="J42" s="53"/>
      <c r="K42" s="53"/>
      <c r="L42" s="56"/>
    </row>
    <row r="43" spans="2:12">
      <c r="B43" s="56"/>
      <c r="C43" s="56"/>
      <c r="D43" s="56"/>
      <c r="E43" s="56"/>
      <c r="F43" s="56"/>
      <c r="G43" s="56"/>
      <c r="H43" s="57"/>
      <c r="I43" s="57"/>
      <c r="J43" s="56"/>
      <c r="K43" s="56"/>
      <c r="L43" s="56"/>
    </row>
  </sheetData>
  <sheetProtection algorithmName="SHA-512" hashValue="bxYuuFraU8bf4DuCd9WFl3jJ1DWfEmHHfC6eFHKYj5V8k2CuDkJn1KAi+UaW1WvZO5RqAJQHprevnnSEw8eSEw==" saltValue="2CA1Ph3XVds9ZDCP5vjZdQ==" spinCount="100000" sheet="1" objects="1" scenarios="1"/>
  <mergeCells count="2">
    <mergeCell ref="E3:J3"/>
    <mergeCell ref="E4:J4"/>
  </mergeCells>
  <pageMargins left="0.31496062992125984" right="0" top="0.55118110236220474" bottom="0.15748031496062992" header="0.11811023622047245" footer="0.11811023622047245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B1:T44"/>
  <sheetViews>
    <sheetView showGridLines="0" showRowColHeaders="0" topLeftCell="A13" zoomScaleNormal="100" workbookViewId="0"/>
  </sheetViews>
  <sheetFormatPr defaultColWidth="9" defaultRowHeight="21"/>
  <cols>
    <col min="1" max="1" width="27" style="18" customWidth="1"/>
    <col min="2" max="2" width="4" style="18" customWidth="1"/>
    <col min="3" max="3" width="5" style="18" customWidth="1"/>
    <col min="4" max="4" width="7.875" style="58" customWidth="1"/>
    <col min="5" max="5" width="20" style="18" customWidth="1"/>
    <col min="6" max="13" width="3.375" style="18" customWidth="1"/>
    <col min="14" max="14" width="18.125" style="18" customWidth="1"/>
    <col min="15" max="18" width="5.125" style="18" customWidth="1"/>
    <col min="19" max="19" width="3.125" style="18" customWidth="1"/>
    <col min="20" max="20" width="4.25" style="18" customWidth="1"/>
    <col min="21" max="16384" width="9" style="18"/>
  </cols>
  <sheetData>
    <row r="1" spans="2:20">
      <c r="B1" s="60"/>
      <c r="C1" s="62"/>
      <c r="D1" s="63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</row>
    <row r="2" spans="2:20">
      <c r="B2" s="60"/>
      <c r="C2" s="13"/>
      <c r="D2" s="30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60"/>
    </row>
    <row r="3" spans="2:20">
      <c r="B3" s="60"/>
      <c r="C3" s="13"/>
      <c r="D3" s="32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603" t="s">
        <v>307</v>
      </c>
      <c r="R3" s="603"/>
      <c r="S3" s="13"/>
      <c r="T3" s="60"/>
    </row>
    <row r="4" spans="2:20" ht="46.5" customHeight="1">
      <c r="B4" s="60"/>
      <c r="C4" s="13"/>
      <c r="D4" s="32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13"/>
      <c r="T4" s="60"/>
    </row>
    <row r="5" spans="2:20" s="59" customFormat="1" ht="26.25" customHeight="1">
      <c r="B5" s="61"/>
      <c r="C5" s="31"/>
      <c r="D5" s="604" t="s">
        <v>213</v>
      </c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  <c r="S5" s="31"/>
      <c r="T5" s="61"/>
    </row>
    <row r="6" spans="2:20" s="59" customFormat="1" ht="6" customHeight="1">
      <c r="B6" s="61"/>
      <c r="C6" s="31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1"/>
      <c r="T6" s="61"/>
    </row>
    <row r="7" spans="2:20">
      <c r="B7" s="60"/>
      <c r="C7" s="13"/>
      <c r="D7" s="324"/>
      <c r="E7" s="329" t="s">
        <v>0</v>
      </c>
      <c r="F7" s="595" t="str">
        <f>IF(ข้อมูลพื้นฐาน!E5="","",ข้อมูลพื้นฐาน!E5)</f>
        <v>บ้านงิ้วมีชัย</v>
      </c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34"/>
      <c r="S7" s="13"/>
      <c r="T7" s="60"/>
    </row>
    <row r="8" spans="2:20">
      <c r="B8" s="60"/>
      <c r="C8" s="13"/>
      <c r="D8" s="324"/>
      <c r="E8" s="329" t="s">
        <v>1</v>
      </c>
      <c r="F8" s="595" t="str">
        <f>ข้อมูลพื้นฐาน!E7  &amp; "        " &amp;   " อำเภอ " &amp; ข้อมูลพื้นฐาน!I7&amp; "        " &amp;   " จังหวัด " &amp; ข้อมูลพื้นฐาน!M7</f>
        <v>หนองกอมเกาะ         อำเภอ เมือง         จังหวัด หนองคาย</v>
      </c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34"/>
      <c r="S8" s="13"/>
      <c r="T8" s="60"/>
    </row>
    <row r="9" spans="2:20">
      <c r="B9" s="60"/>
      <c r="C9" s="13"/>
      <c r="D9" s="324"/>
      <c r="E9" s="329" t="s">
        <v>47</v>
      </c>
      <c r="F9" s="595" t="str">
        <f>IF(ข้อมูลพื้นฐาน!E6="","",ข้อมูลพื้นฐาน!E6)</f>
        <v>สำนักงานเขตพื้นที่การศึกษาประถมศึกษา  เขต 1</v>
      </c>
      <c r="G9" s="595"/>
      <c r="H9" s="595"/>
      <c r="I9" s="595"/>
      <c r="J9" s="595"/>
      <c r="K9" s="595"/>
      <c r="L9" s="595"/>
      <c r="M9" s="595"/>
      <c r="N9" s="595"/>
      <c r="O9" s="595"/>
      <c r="P9" s="595"/>
      <c r="Q9" s="595"/>
      <c r="R9" s="34"/>
      <c r="S9" s="13"/>
      <c r="T9" s="60"/>
    </row>
    <row r="10" spans="2:20">
      <c r="B10" s="60"/>
      <c r="C10" s="13"/>
      <c r="D10" s="324"/>
      <c r="E10" s="329" t="s">
        <v>4</v>
      </c>
      <c r="F10" s="595" t="str">
        <f>IF(ข้อมูลพื้นฐาน!T6="","",ข้อมูลพื้นฐาน!T6)</f>
        <v>ประถมศึกษาปีที่  2</v>
      </c>
      <c r="G10" s="595"/>
      <c r="H10" s="595"/>
      <c r="I10" s="595"/>
      <c r="J10" s="595"/>
      <c r="K10" s="595"/>
      <c r="L10" s="595"/>
      <c r="M10" s="325"/>
      <c r="N10" s="328" t="str">
        <f>" ปีการศึกษา" &amp;"  "&amp;ข้อมูลพื้นฐาน!T5</f>
        <v xml:space="preserve"> ปีการศึกษา  2566</v>
      </c>
      <c r="O10" s="593"/>
      <c r="P10" s="593"/>
      <c r="Q10" s="34"/>
      <c r="R10" s="34"/>
      <c r="S10" s="13"/>
      <c r="T10" s="60"/>
    </row>
    <row r="11" spans="2:20">
      <c r="B11" s="60"/>
      <c r="C11" s="13"/>
      <c r="D11" s="324"/>
      <c r="E11" s="329" t="s">
        <v>6</v>
      </c>
      <c r="F11" s="595" t="str">
        <f>IF(ข้อมูลพื้นฐาน!T8="","",ข้อมูลพื้นฐาน!T8&amp;"    "&amp;ข้อมูลพื้นฐาน!T9)</f>
        <v>นางสาวปุยฝ้าย  สื่อบ้านครูปุยฝ้าย    นางสาวแพรวา  สื่อบ้านครูปุยฝ้าย</v>
      </c>
      <c r="G11" s="595"/>
      <c r="H11" s="595"/>
      <c r="I11" s="595"/>
      <c r="J11" s="595"/>
      <c r="K11" s="595"/>
      <c r="L11" s="595"/>
      <c r="M11" s="595"/>
      <c r="N11" s="595"/>
      <c r="O11" s="595"/>
      <c r="P11" s="595"/>
      <c r="Q11" s="595"/>
      <c r="R11" s="34"/>
      <c r="S11" s="13"/>
      <c r="T11" s="60"/>
    </row>
    <row r="12" spans="2:20">
      <c r="B12" s="60"/>
      <c r="C12" s="13"/>
      <c r="D12" s="324"/>
      <c r="E12" s="329" t="s">
        <v>7</v>
      </c>
      <c r="F12" s="595" t="str">
        <f>IF(ข้อมูลพื้นฐาน!E10="","",ข้อมูลพื้นฐาน!E10)</f>
        <v>นายคอม  ดอทคอม</v>
      </c>
      <c r="G12" s="595"/>
      <c r="H12" s="595"/>
      <c r="I12" s="595"/>
      <c r="J12" s="595"/>
      <c r="K12" s="595"/>
      <c r="L12" s="595"/>
      <c r="M12" s="595"/>
      <c r="N12" s="595"/>
      <c r="O12" s="34"/>
      <c r="P12" s="34"/>
      <c r="Q12" s="34"/>
      <c r="R12" s="34"/>
      <c r="S12" s="13"/>
      <c r="T12" s="60"/>
    </row>
    <row r="13" spans="2:20" ht="7.5" customHeight="1">
      <c r="B13" s="60"/>
      <c r="C13" s="13"/>
      <c r="D13" s="32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13"/>
      <c r="T13" s="60"/>
    </row>
    <row r="14" spans="2:20" ht="18.95" customHeight="1">
      <c r="B14" s="60"/>
      <c r="C14" s="13"/>
      <c r="D14" s="601" t="s">
        <v>8</v>
      </c>
      <c r="E14" s="601" t="s">
        <v>9</v>
      </c>
      <c r="F14" s="601" t="s">
        <v>214</v>
      </c>
      <c r="G14" s="601"/>
      <c r="H14" s="601"/>
      <c r="I14" s="601"/>
      <c r="J14" s="601"/>
      <c r="K14" s="601"/>
      <c r="L14" s="601"/>
      <c r="M14" s="601"/>
      <c r="N14" s="601" t="s">
        <v>10</v>
      </c>
      <c r="O14" s="601" t="s">
        <v>11</v>
      </c>
      <c r="P14" s="601" t="s">
        <v>12</v>
      </c>
      <c r="Q14" s="601" t="s">
        <v>13</v>
      </c>
      <c r="R14" s="601" t="s">
        <v>14</v>
      </c>
      <c r="S14" s="13"/>
      <c r="T14" s="60"/>
    </row>
    <row r="15" spans="2:20" ht="18.95" customHeight="1">
      <c r="B15" s="60"/>
      <c r="C15" s="13"/>
      <c r="D15" s="601"/>
      <c r="E15" s="601"/>
      <c r="F15" s="330">
        <v>4</v>
      </c>
      <c r="G15" s="331">
        <v>3.5</v>
      </c>
      <c r="H15" s="330">
        <v>3</v>
      </c>
      <c r="I15" s="331">
        <v>2.5</v>
      </c>
      <c r="J15" s="330">
        <v>2</v>
      </c>
      <c r="K15" s="331">
        <v>1.5</v>
      </c>
      <c r="L15" s="330">
        <v>1</v>
      </c>
      <c r="M15" s="330">
        <v>0</v>
      </c>
      <c r="N15" s="601"/>
      <c r="O15" s="601"/>
      <c r="P15" s="601"/>
      <c r="Q15" s="601"/>
      <c r="R15" s="601"/>
      <c r="S15" s="13"/>
      <c r="T15" s="60"/>
    </row>
    <row r="16" spans="2:20" ht="18.95" customHeight="1">
      <c r="B16" s="60"/>
      <c r="C16" s="13"/>
      <c r="D16" s="137" t="str">
        <f>IF(กำหนดรายวิชา!E7="","",กำหนดรายวิชา!E7)</f>
        <v>ท12101</v>
      </c>
      <c r="E16" s="345" t="str">
        <f>IF(กำหนดรายวิชา!F7="","",กำหนดรายวิชา!F7)</f>
        <v>ภาษาไทย</v>
      </c>
      <c r="F16" s="137">
        <f>IF(ไทย!$BT$7="","",COUNTIF(ไทย!$BT$7:$BT$41,F15))</f>
        <v>0</v>
      </c>
      <c r="G16" s="137">
        <f>IF(ไทย!$BT$7="","",COUNTIF(ไทย!$BT$7:$BT$41,G15))</f>
        <v>0</v>
      </c>
      <c r="H16" s="137">
        <f>IF(ไทย!$BT$7="","",COUNTIF(ไทย!$BT$7:$BT$41,H15))</f>
        <v>2</v>
      </c>
      <c r="I16" s="137">
        <f>IF(ไทย!$BT$7="","",COUNTIF(ไทย!$BT$7:$BT$41,I15))</f>
        <v>1</v>
      </c>
      <c r="J16" s="137">
        <f>IF(ไทย!$BT$7="","",COUNTIF(ไทย!$BT$7:$BT$41,J15))</f>
        <v>0</v>
      </c>
      <c r="K16" s="137">
        <f>IF(ไทย!$BT$7="","",COUNTIF(ไทย!$BT$7:$BT$41,K15))</f>
        <v>0</v>
      </c>
      <c r="L16" s="137">
        <f>IF(ไทย!$BT$7="","",COUNTIF(ไทย!$BT$7:$BT$41,L15))</f>
        <v>0</v>
      </c>
      <c r="M16" s="137">
        <f>IF(ไทย!$BT$7="","",COUNTIF(ไทย!$BT$7:$BT$41,M15))</f>
        <v>0</v>
      </c>
      <c r="N16" s="516" t="s">
        <v>15</v>
      </c>
      <c r="O16" s="51">
        <f>IF(คุณลักษณะ!$Y$10="","",COUNTIF(คุณลักษณะ!$Y$10:$Y$44,"3"))</f>
        <v>2</v>
      </c>
      <c r="P16" s="51">
        <f>IF(คุณลักษณะ!$Y$10="","",COUNTIF(คุณลักษณะ!$Y$10:$Y$44,"2"))</f>
        <v>1</v>
      </c>
      <c r="Q16" s="51">
        <f>IF(คุณลักษณะ!$Y$10="","",COUNTIF(คุณลักษณะ!$Y$10:$Y$44,"1"))</f>
        <v>0</v>
      </c>
      <c r="R16" s="51">
        <f>IF(คุณลักษณะ!$Y$10="","",COUNTIF(คุณลักษณะ!$Y$10:$Y$44,"0"))</f>
        <v>0</v>
      </c>
      <c r="S16" s="13"/>
      <c r="T16" s="60"/>
    </row>
    <row r="17" spans="2:20" ht="18.95" customHeight="1">
      <c r="B17" s="60"/>
      <c r="C17" s="13"/>
      <c r="D17" s="137" t="str">
        <f>IF(กำหนดรายวิชา!E8="","",กำหนดรายวิชา!E8)</f>
        <v>ค12101</v>
      </c>
      <c r="E17" s="345" t="str">
        <f>IF(กำหนดรายวิชา!F8="","",กำหนดรายวิชา!F8)</f>
        <v>คณิตศาสตร์</v>
      </c>
      <c r="F17" s="137">
        <f>IF(คณิต!$BT$7="","",COUNTIF(คณิต!$BT$7:$BT$41,F15))</f>
        <v>0</v>
      </c>
      <c r="G17" s="137">
        <f>IF(คณิต!$BT$7="","",COUNTIF(คณิต!$BT$7:$BT$41,G15))</f>
        <v>0</v>
      </c>
      <c r="H17" s="137">
        <f>IF(คณิต!$BT$7="","",COUNTIF(คณิต!$BT$7:$BT$41,H15))</f>
        <v>1</v>
      </c>
      <c r="I17" s="137">
        <f>IF(คณิต!$BT$7="","",COUNTIF(คณิต!$BT$7:$BT$41,I15))</f>
        <v>0</v>
      </c>
      <c r="J17" s="137">
        <f>IF(คณิต!$BT$7="","",COUNTIF(คณิต!$BT$7:$BT$41,J15))</f>
        <v>0</v>
      </c>
      <c r="K17" s="137">
        <f>IF(คณิต!$BT$7="","",COUNTIF(คณิต!$BT$7:$BT$41,K15))</f>
        <v>1</v>
      </c>
      <c r="L17" s="137">
        <f>IF(คณิต!$BT$7="","",COUNTIF(คณิต!$BT$7:$BT$41,L15))</f>
        <v>1</v>
      </c>
      <c r="M17" s="137">
        <f>IF(คณิต!$BT$7="","",COUNTIF(คณิต!$BT$7:$BT$41,M15))</f>
        <v>0</v>
      </c>
      <c r="N17" s="516" t="s">
        <v>215</v>
      </c>
      <c r="O17" s="51">
        <f>IF(การอ่าน!$L$9="","",COUNTIF(การอ่าน!$L$9:$L$43,"3"))</f>
        <v>2</v>
      </c>
      <c r="P17" s="51">
        <f>IF(การอ่าน!$L$9="","",COUNTIF(การอ่าน!$L$9:$L$43,"2"))</f>
        <v>1</v>
      </c>
      <c r="Q17" s="51">
        <f>IF(การอ่าน!$L$9="","",COUNTIF(การอ่าน!$L$9:$L$43,"1"))</f>
        <v>0</v>
      </c>
      <c r="R17" s="51">
        <f>IF(การอ่าน!$L$9="","",COUNTIF(การอ่าน!$L$9:$L$43,"0"))</f>
        <v>0</v>
      </c>
      <c r="S17" s="13"/>
      <c r="T17" s="60"/>
    </row>
    <row r="18" spans="2:20" ht="18.95" customHeight="1">
      <c r="B18" s="60"/>
      <c r="C18" s="13"/>
      <c r="D18" s="137" t="str">
        <f>IF(กำหนดรายวิชา!E9="","",กำหนดรายวิชา!E9)</f>
        <v>ว12101</v>
      </c>
      <c r="E18" s="345" t="str">
        <f>IF(กำหนดรายวิชา!F9="","",กำหนดรายวิชา!F9)</f>
        <v>วิทยาศาสตร์และเทคโนโลยี</v>
      </c>
      <c r="F18" s="137">
        <f>IF(วิทย์!$BT$7="","",COUNTIF(วิทย์!$BT$7:$BT$41,F15))</f>
        <v>0</v>
      </c>
      <c r="G18" s="137">
        <f>IF(วิทย์!$BT$7="","",COUNTIF(วิทย์!$BT$7:$BT$41,G15))</f>
        <v>0</v>
      </c>
      <c r="H18" s="137">
        <f>IF(วิทย์!$BT$7="","",COUNTIF(วิทย์!$BT$7:$BT$41,H15))</f>
        <v>1</v>
      </c>
      <c r="I18" s="137">
        <f>IF(วิทย์!$BT$7="","",COUNTIF(วิทย์!$BT$7:$BT$41,I15))</f>
        <v>1</v>
      </c>
      <c r="J18" s="137">
        <f>IF(วิทย์!$BT$7="","",COUNTIF(วิทย์!$BT$7:$BT$41,J15))</f>
        <v>1</v>
      </c>
      <c r="K18" s="137">
        <f>IF(วิทย์!$BT$7="","",COUNTIF(วิทย์!$BT$7:$BT$41,K15))</f>
        <v>0</v>
      </c>
      <c r="L18" s="137">
        <f>IF(วิทย์!$BT$7="","",COUNTIF(วิทย์!$BT$7:$BT$41,L15))</f>
        <v>0</v>
      </c>
      <c r="M18" s="137">
        <f>IF(วิทย์!$BT$7="","",COUNTIF(วิทย์!$BT$7:$BT$41,M15))</f>
        <v>0</v>
      </c>
      <c r="N18" s="333" t="s">
        <v>10</v>
      </c>
      <c r="O18" s="601" t="s">
        <v>13</v>
      </c>
      <c r="P18" s="601"/>
      <c r="Q18" s="601" t="s">
        <v>14</v>
      </c>
      <c r="R18" s="601"/>
      <c r="S18" s="13"/>
      <c r="T18" s="60"/>
    </row>
    <row r="19" spans="2:20" ht="18.95" customHeight="1">
      <c r="B19" s="60"/>
      <c r="C19" s="13"/>
      <c r="D19" s="137" t="str">
        <f>IF(กำหนดรายวิชา!E10="","",กำหนดรายวิชา!E10)</f>
        <v>ส12101</v>
      </c>
      <c r="E19" s="345" t="str">
        <f>IF(กำหนดรายวิชา!F10="","",กำหนดรายวิชา!F10)</f>
        <v>สังคมศึกษา ศาสนาและวัฒนธรรม</v>
      </c>
      <c r="F19" s="137">
        <f>IF(สังคม!$BT$7="","",COUNTIF(สังคม!$BT$7:$BT$41,F15))</f>
        <v>0</v>
      </c>
      <c r="G19" s="137">
        <f>IF(สังคม!$BT$7="","",COUNTIF(สังคม!$BT$7:$BT$41,G15))</f>
        <v>0</v>
      </c>
      <c r="H19" s="137">
        <f>IF(สังคม!$BT$7="","",COUNTIF(สังคม!$BT$7:$BT$41,H15))</f>
        <v>1</v>
      </c>
      <c r="I19" s="137">
        <f>IF(สังคม!$BT$7="","",COUNTIF(สังคม!$BT$7:$BT$41,I15))</f>
        <v>0</v>
      </c>
      <c r="J19" s="137">
        <f>IF(สังคม!$BT$7="","",COUNTIF(สังคม!$BT$7:$BT$41,J15))</f>
        <v>1</v>
      </c>
      <c r="K19" s="137">
        <f>IF(สังคม!$BT$7="","",COUNTIF(สังคม!$BT$7:$BT$41,K15))</f>
        <v>1</v>
      </c>
      <c r="L19" s="137">
        <f>IF(สังคม!$BT$7="","",COUNTIF(สังคม!$BT$7:$BT$41,L15))</f>
        <v>0</v>
      </c>
      <c r="M19" s="137">
        <f>IF(สังคม!$BT$7="","",COUNTIF(สังคม!$BT$7:$BT$41,M15))</f>
        <v>0</v>
      </c>
      <c r="N19" s="332" t="s">
        <v>209</v>
      </c>
      <c r="O19" s="602">
        <f>IF(พัฒนาผู้เรียน!J7="","",COUNTIF(พัฒนาผู้เรียน!J7:J41,O18))</f>
        <v>3</v>
      </c>
      <c r="P19" s="602"/>
      <c r="Q19" s="602">
        <f>IF(พัฒนาผู้เรียน!J7="","",COUNTIF(พัฒนาผู้เรียน!J7:J41,Q18))</f>
        <v>0</v>
      </c>
      <c r="R19" s="602"/>
      <c r="S19" s="13"/>
      <c r="T19" s="60"/>
    </row>
    <row r="20" spans="2:20" ht="18.95" customHeight="1">
      <c r="B20" s="60"/>
      <c r="C20" s="13"/>
      <c r="D20" s="137" t="str">
        <f>IF(กำหนดรายวิชา!E11="","",กำหนดรายวิชา!E11)</f>
        <v>ส12102</v>
      </c>
      <c r="E20" s="345" t="str">
        <f>IF(กำหนดรายวิชา!F11="","",กำหนดรายวิชา!F11)</f>
        <v>ประวัติศาสตร์</v>
      </c>
      <c r="F20" s="137">
        <f>IF(ประวัติ!$BT$7="","",COUNTIF(ประวัติ!$BT$7:$BT$41,F15))</f>
        <v>0</v>
      </c>
      <c r="G20" s="137">
        <f>IF(ประวัติ!$BT$7="","",COUNTIF(ประวัติ!$BT$7:$BT$41,G15))</f>
        <v>1</v>
      </c>
      <c r="H20" s="137">
        <f>IF(ประวัติ!$BT$7="","",COUNTIF(ประวัติ!$BT$7:$BT$41,H15))</f>
        <v>1</v>
      </c>
      <c r="I20" s="137">
        <f>IF(ประวัติ!$BT$7="","",COUNTIF(ประวัติ!$BT$7:$BT$41,I15))</f>
        <v>1</v>
      </c>
      <c r="J20" s="137">
        <f>IF(ประวัติ!$BT$7="","",COUNTIF(ประวัติ!$BT$7:$BT$41,J15))</f>
        <v>0</v>
      </c>
      <c r="K20" s="137">
        <f>IF(ประวัติ!$BT$7="","",COUNTIF(ประวัติ!$BT$7:$BT$41,K15))</f>
        <v>0</v>
      </c>
      <c r="L20" s="137">
        <f>IF(ประวัติ!$BT$7="","",COUNTIF(ประวัติ!$BT$7:$BT$41,L15))</f>
        <v>0</v>
      </c>
      <c r="M20" s="137">
        <f>IF(ประวัติ!$BT$7="","",COUNTIF(ประวัติ!$BT$7:$BT$41,M15))</f>
        <v>0</v>
      </c>
      <c r="N20" s="333" t="s">
        <v>16</v>
      </c>
      <c r="O20" s="334" t="s">
        <v>216</v>
      </c>
      <c r="P20" s="334" t="s">
        <v>217</v>
      </c>
      <c r="Q20" s="601" t="s">
        <v>17</v>
      </c>
      <c r="R20" s="601"/>
      <c r="S20" s="13"/>
      <c r="T20" s="60"/>
    </row>
    <row r="21" spans="2:20" ht="18.95" customHeight="1">
      <c r="B21" s="60"/>
      <c r="C21" s="13"/>
      <c r="D21" s="137" t="str">
        <f>IF(กำหนดรายวิชา!E12="","",กำหนดรายวิชา!E12)</f>
        <v>พ12101</v>
      </c>
      <c r="E21" s="345" t="str">
        <f>IF(กำหนดรายวิชา!F12="","",กำหนดรายวิชา!F12)</f>
        <v>สุขศึกษาและพลศึกษา</v>
      </c>
      <c r="F21" s="137">
        <f>IF(สุขศึกษา!$BT$7="","",COUNTIF(สุขศึกษา!$BT$7:$BT$41,F15))</f>
        <v>1</v>
      </c>
      <c r="G21" s="137">
        <f>IF(สุขศึกษา!$BT$7="","",COUNTIF(สุขศึกษา!$BT$7:$BT$41,G15))</f>
        <v>0</v>
      </c>
      <c r="H21" s="137">
        <f>IF(สุขศึกษา!$BT$7="","",COUNTIF(สุขศึกษา!$BT$7:$BT$41,H15))</f>
        <v>0</v>
      </c>
      <c r="I21" s="137">
        <f>IF(สุขศึกษา!$BT$7="","",COUNTIF(สุขศึกษา!$BT$7:$BT$41,I15))</f>
        <v>0</v>
      </c>
      <c r="J21" s="137">
        <f>IF(สุขศึกษา!$BT$7="","",COUNTIF(สุขศึกษา!$BT$7:$BT$41,J15))</f>
        <v>1</v>
      </c>
      <c r="K21" s="137">
        <f>IF(สุขศึกษา!$BT$7="","",COUNTIF(สุขศึกษา!$BT$7:$BT$41,K15))</f>
        <v>1</v>
      </c>
      <c r="L21" s="137">
        <f>IF(สุขศึกษา!$BT$7="","",COUNTIF(สุขศึกษา!$BT$7:$BT$41,L15))</f>
        <v>0</v>
      </c>
      <c r="M21" s="137">
        <f>IF(สุขศึกษา!$BT$7="","",COUNTIF(สุขศึกษา!$BT$7:$BT$41,M15))</f>
        <v>0</v>
      </c>
      <c r="N21" s="599" t="s">
        <v>218</v>
      </c>
      <c r="O21" s="597"/>
      <c r="P21" s="597"/>
      <c r="Q21" s="600"/>
      <c r="R21" s="600"/>
      <c r="S21" s="13"/>
      <c r="T21" s="60"/>
    </row>
    <row r="22" spans="2:20" ht="18.95" customHeight="1">
      <c r="B22" s="60"/>
      <c r="C22" s="13"/>
      <c r="D22" s="137" t="str">
        <f>IF(กำหนดรายวิชา!E13="","",กำหนดรายวิชา!E13)</f>
        <v>ศ12101</v>
      </c>
      <c r="E22" s="345" t="str">
        <f>IF(กำหนดรายวิชา!F13="","",กำหนดรายวิชา!F13)</f>
        <v>ศิลปะ</v>
      </c>
      <c r="F22" s="137">
        <f>IF(ศิลปะ!$BT$7="","",COUNTIF(ศิลปะ!$BT$7:$BT$41,F15))</f>
        <v>0</v>
      </c>
      <c r="G22" s="137">
        <f>IF(ศิลปะ!$BT$7="","",COUNTIF(ศิลปะ!$BT$7:$BT$41,G15))</f>
        <v>2</v>
      </c>
      <c r="H22" s="137">
        <f>IF(ศิลปะ!$BT$7="","",COUNTIF(ศิลปะ!$BT$7:$BT$41,H15))</f>
        <v>1</v>
      </c>
      <c r="I22" s="137">
        <f>IF(ศิลปะ!$BT$7="","",COUNTIF(ศิลปะ!$BT$7:$BT$41,I15))</f>
        <v>0</v>
      </c>
      <c r="J22" s="137">
        <f>IF(ศิลปะ!$BT$7="","",COUNTIF(ศิลปะ!$BT$7:$BT$41,J15))</f>
        <v>0</v>
      </c>
      <c r="K22" s="137">
        <f>IF(ศิลปะ!$BT$7="","",COUNTIF(ศิลปะ!$BT$7:$BT$41,K15))</f>
        <v>0</v>
      </c>
      <c r="L22" s="137">
        <f>IF(ศิลปะ!$BT$7="","",COUNTIF(ศิลปะ!$BT$7:$BT$41,L15))</f>
        <v>0</v>
      </c>
      <c r="M22" s="137">
        <f>IF(ศิลปะ!$BT$7="","",COUNTIF(ศิลปะ!$BT$7:$BT$41,M15))</f>
        <v>0</v>
      </c>
      <c r="N22" s="599"/>
      <c r="O22" s="597"/>
      <c r="P22" s="597"/>
      <c r="Q22" s="600"/>
      <c r="R22" s="600"/>
      <c r="S22" s="13"/>
      <c r="T22" s="60"/>
    </row>
    <row r="23" spans="2:20" ht="18.95" customHeight="1">
      <c r="B23" s="60"/>
      <c r="C23" s="13"/>
      <c r="D23" s="137" t="str">
        <f>IF(กำหนดรายวิชา!E14="","",กำหนดรายวิชา!E14)</f>
        <v>ง12101</v>
      </c>
      <c r="E23" s="345" t="str">
        <f>IF(กำหนดรายวิชา!F14="","",กำหนดรายวิชา!F14)</f>
        <v>การงานอาชีพ</v>
      </c>
      <c r="F23" s="137">
        <f>IF(การงาน!$BT$7="","",COUNTIF(การงาน!$BT$7:$BT$41,F15))</f>
        <v>1</v>
      </c>
      <c r="G23" s="137">
        <f>IF(การงาน!$BT$7="","",COUNTIF(การงาน!$BT$7:$BT$41,G15))</f>
        <v>0</v>
      </c>
      <c r="H23" s="137">
        <f>IF(การงาน!$BT$7="","",COUNTIF(การงาน!$BT$7:$BT$41,H15))</f>
        <v>0</v>
      </c>
      <c r="I23" s="137">
        <f>IF(การงาน!$BT$7="","",COUNTIF(การงาน!$BT$7:$BT$41,I15))</f>
        <v>0</v>
      </c>
      <c r="J23" s="137">
        <f>IF(การงาน!$BT$7="","",COUNTIF(การงาน!$BT$7:$BT$41,J15))</f>
        <v>1</v>
      </c>
      <c r="K23" s="137">
        <f>IF(การงาน!$BT$7="","",COUNTIF(การงาน!$BT$7:$BT$41,K15))</f>
        <v>1</v>
      </c>
      <c r="L23" s="137">
        <f>IF(การงาน!$BT$7="","",COUNTIF(การงาน!$BT$7:$BT$41,L15))</f>
        <v>0</v>
      </c>
      <c r="M23" s="137">
        <f>IF(การงาน!$BT$7="","",COUNTIF(การงาน!$BT$7:$BT$41,M15))</f>
        <v>0</v>
      </c>
      <c r="N23" s="599" t="s">
        <v>219</v>
      </c>
      <c r="O23" s="597"/>
      <c r="P23" s="597"/>
      <c r="Q23" s="600"/>
      <c r="R23" s="600"/>
      <c r="S23" s="13"/>
      <c r="T23" s="60"/>
    </row>
    <row r="24" spans="2:20" ht="18.95" customHeight="1">
      <c r="B24" s="60"/>
      <c r="C24" s="13"/>
      <c r="D24" s="137" t="str">
        <f>IF(กำหนดรายวิชา!E15="","",กำหนดรายวิชา!E15)</f>
        <v>อ12101</v>
      </c>
      <c r="E24" s="345" t="str">
        <f>IF(กำหนดรายวิชา!F15="","",กำหนดรายวิชา!F15)</f>
        <v>ภาษาอังกฤษพื้นฐาน</v>
      </c>
      <c r="F24" s="137">
        <f>IF(Eพฐ!$BT$7="","",COUNTIF(Eพฐ!$BT$7:$BT$41,F15))</f>
        <v>0</v>
      </c>
      <c r="G24" s="137">
        <f>IF(Eพฐ!$BT$7="","",COUNTIF(Eพฐ!$BT$7:$BT$41,G15))</f>
        <v>0</v>
      </c>
      <c r="H24" s="137">
        <f>IF(Eพฐ!$BT$7="","",COUNTIF(Eพฐ!$BT$7:$BT$41,H15))</f>
        <v>1</v>
      </c>
      <c r="I24" s="137">
        <f>IF(Eพฐ!$BT$7="","",COUNTIF(Eพฐ!$BT$7:$BT$41,I15))</f>
        <v>1</v>
      </c>
      <c r="J24" s="137">
        <f>IF(Eพฐ!$BT$7="","",COUNTIF(Eพฐ!$BT$7:$BT$41,J15))</f>
        <v>1</v>
      </c>
      <c r="K24" s="137">
        <f>IF(Eพฐ!$BT$7="","",COUNTIF(Eพฐ!$BT$7:$BT$41,K15))</f>
        <v>0</v>
      </c>
      <c r="L24" s="137">
        <f>IF(Eพฐ!$BT$7="","",COUNTIF(Eพฐ!$BT$7:$BT$41,L15))</f>
        <v>0</v>
      </c>
      <c r="M24" s="137">
        <f>IF(Eพฐ!$BT$7="","",COUNTIF(Eพฐ!$BT$7:$BT$41,M15))</f>
        <v>0</v>
      </c>
      <c r="N24" s="599"/>
      <c r="O24" s="597"/>
      <c r="P24" s="597"/>
      <c r="Q24" s="600"/>
      <c r="R24" s="600"/>
      <c r="S24" s="13"/>
      <c r="T24" s="60"/>
    </row>
    <row r="25" spans="2:20" ht="18.95" customHeight="1">
      <c r="B25" s="60"/>
      <c r="C25" s="13"/>
      <c r="D25" s="137" t="str">
        <f>IF(กำหนดรายวิชา!E16="","",กำหนดรายวิชา!E16)</f>
        <v>ว12204</v>
      </c>
      <c r="E25" s="345" t="str">
        <f>IF(กำหนดรายวิชา!F16="","",กำหนดรายวิชา!F16)</f>
        <v>คอมพิวเตอร์ในชีวิตประจำวัน</v>
      </c>
      <c r="F25" s="137">
        <f>IF(พต.1!$BT$7="","",COUNTIF(พต.1!$BT$7:$BT$41,F15))</f>
        <v>1</v>
      </c>
      <c r="G25" s="137">
        <f>IF(พต.1!$BT$7="","",COUNTIF(พต.1!$BT$7:$BT$41,G15))</f>
        <v>0</v>
      </c>
      <c r="H25" s="137">
        <f>IF(พต.1!$BT$7="","",COUNTIF(พต.1!$BT$7:$BT$41,H15))</f>
        <v>0</v>
      </c>
      <c r="I25" s="137">
        <f>IF(พต.1!$BT$7="","",COUNTIF(พต.1!$BT$7:$BT$41,I15))</f>
        <v>0</v>
      </c>
      <c r="J25" s="137">
        <f>IF(พต.1!$BT$7="","",COUNTIF(พต.1!$BT$7:$BT$41,J15))</f>
        <v>1</v>
      </c>
      <c r="K25" s="137">
        <f>IF(พต.1!$BT$7="","",COUNTIF(พต.1!$BT$7:$BT$41,K15))</f>
        <v>1</v>
      </c>
      <c r="L25" s="137">
        <f>IF(พต.1!$BT$7="","",COUNTIF(พต.1!$BT$7:$BT$41,L15))</f>
        <v>0</v>
      </c>
      <c r="M25" s="137">
        <f>IF(พต.1!$BT$7="","",COUNTIF(พต.1!$BT$7:$BT$41,M15))</f>
        <v>0</v>
      </c>
      <c r="N25" s="599" t="s">
        <v>220</v>
      </c>
      <c r="O25" s="597"/>
      <c r="P25" s="597"/>
      <c r="Q25" s="600"/>
      <c r="R25" s="600"/>
      <c r="S25" s="13"/>
      <c r="T25" s="60"/>
    </row>
    <row r="26" spans="2:20" ht="18.95" customHeight="1">
      <c r="B26" s="60"/>
      <c r="C26" s="13"/>
      <c r="D26" s="137" t="str">
        <f>IF(กำหนดรายวิชา!E17="","",กำหนดรายวิชา!E17)</f>
        <v>อ12201</v>
      </c>
      <c r="E26" s="345" t="str">
        <f>IF(กำหนดรายวิชา!F17="","",กำหนดรายวิชา!F17)</f>
        <v>ภาษาอังกฤษเพื่อการสื่อสาร</v>
      </c>
      <c r="F26" s="137">
        <f>IF(พต.2!$BT$7="","",COUNTIF(พต.2!$BT$7:$BT$41,F15))</f>
        <v>0</v>
      </c>
      <c r="G26" s="137">
        <f>IF(พต.2!$BT$7="","",COUNTIF(พต.2!$BT$7:$BT$41,G15))</f>
        <v>0</v>
      </c>
      <c r="H26" s="137">
        <f>IF(พต.2!$BT$7="","",COUNTIF(พต.2!$BT$7:$BT$41,H15))</f>
        <v>3</v>
      </c>
      <c r="I26" s="137">
        <f>IF(พต.2!$BT$7="","",COUNTIF(พต.2!$BT$7:$BT$41,I15))</f>
        <v>0</v>
      </c>
      <c r="J26" s="137">
        <f>IF(พต.2!$BT$7="","",COUNTIF(พต.2!$BT$7:$BT$41,J15))</f>
        <v>0</v>
      </c>
      <c r="K26" s="137">
        <f>IF(พต.2!$BT$7="","",COUNTIF(พต.2!$BT$7:$BT$41,K15))</f>
        <v>0</v>
      </c>
      <c r="L26" s="137">
        <f>IF(พต.2!$BT$7="","",COUNTIF(พต.2!$BT$7:$BT$41,L15))</f>
        <v>0</v>
      </c>
      <c r="M26" s="137">
        <f>IF(พต.2!$BT$7="","",COUNTIF(พต.2!$BT$7:$BT$41,M15))</f>
        <v>0</v>
      </c>
      <c r="N26" s="599"/>
      <c r="O26" s="597"/>
      <c r="P26" s="597"/>
      <c r="Q26" s="600"/>
      <c r="R26" s="600"/>
      <c r="S26" s="13"/>
      <c r="T26" s="60"/>
    </row>
    <row r="27" spans="2:20" ht="18.95" customHeight="1">
      <c r="B27" s="60"/>
      <c r="C27" s="13"/>
      <c r="D27" s="137">
        <f>IF(กำหนดรายวิชา!E18="","",กำหนดรายวิชา!E18)</f>
        <v>11</v>
      </c>
      <c r="E27" s="345">
        <f>IF(กำหนดรายวิชา!F18="","",กำหนดรายวิชา!F18)</f>
        <v>11</v>
      </c>
      <c r="F27" s="137">
        <f>IF(พต.3!$BT$7="","",COUNTIF(พต.3!$BT$7:$BT$41,F15))</f>
        <v>0</v>
      </c>
      <c r="G27" s="137">
        <f>IF(พต.3!$BT$7="","",COUNTIF(พต.3!$BT$7:$BT$41,G15))</f>
        <v>1</v>
      </c>
      <c r="H27" s="137">
        <f>IF(พต.3!$BT$7="","",COUNTIF(พต.3!$BT$7:$BT$41,H15))</f>
        <v>2</v>
      </c>
      <c r="I27" s="137">
        <f>IF(พต.3!$BT$7="","",COUNTIF(พต.3!$BT$7:$BT$41,I15))</f>
        <v>0</v>
      </c>
      <c r="J27" s="137">
        <f>IF(พต.3!$BT$7="","",COUNTIF(พต.3!$BT$7:$BT$41,J15))</f>
        <v>0</v>
      </c>
      <c r="K27" s="137">
        <f>IF(พต.3!$BT$7="","",COUNTIF(พต.3!$BT$7:$BT$41,K15))</f>
        <v>0</v>
      </c>
      <c r="L27" s="137">
        <f>IF(พต.3!$BT$7="","",COUNTIF(พต.3!$BT$7:$BT$41,L15))</f>
        <v>0</v>
      </c>
      <c r="M27" s="137">
        <f>IF(พต.3!$BT$7="","",COUNTIF(พต.3!$BT$7:$BT$41,M15))</f>
        <v>0</v>
      </c>
      <c r="N27" s="599" t="s">
        <v>221</v>
      </c>
      <c r="O27" s="597"/>
      <c r="P27" s="597"/>
      <c r="Q27" s="600"/>
      <c r="R27" s="600"/>
      <c r="S27" s="13"/>
      <c r="T27" s="60"/>
    </row>
    <row r="28" spans="2:20" ht="18.95" customHeight="1">
      <c r="B28" s="60"/>
      <c r="C28" s="13"/>
      <c r="D28" s="137">
        <f>IF(กำหนดรายวิชา!E19="","",กำหนดรายวิชา!E19)</f>
        <v>22</v>
      </c>
      <c r="E28" s="345">
        <f>IF(กำหนดรายวิชา!F19="","",กำหนดรายวิชา!F19)</f>
        <v>22</v>
      </c>
      <c r="F28" s="137">
        <f>IF(พต.4!$BT$7="","",COUNTIF(พต.4!$BT$7:$BT$41,F15))</f>
        <v>0</v>
      </c>
      <c r="G28" s="137">
        <f>IF(พต.4!$BT$7="","",COUNTIF(พต.4!$BT$7:$BT$41,G15))</f>
        <v>0</v>
      </c>
      <c r="H28" s="137">
        <f>IF(พต.4!$BT$7="","",COUNTIF(พต.4!$BT$7:$BT$41,H15))</f>
        <v>0</v>
      </c>
      <c r="I28" s="137">
        <f>IF(พต.4!$BT$7="","",COUNTIF(พต.4!$BT$7:$BT$41,I15))</f>
        <v>1</v>
      </c>
      <c r="J28" s="137">
        <f>IF(พต.4!$BT$7="","",COUNTIF(พต.4!$BT$7:$BT$41,J15))</f>
        <v>1</v>
      </c>
      <c r="K28" s="137">
        <f>IF(พต.4!$BT$7="","",COUNTIF(พต.4!$BT$7:$BT$41,K15))</f>
        <v>1</v>
      </c>
      <c r="L28" s="137">
        <f>IF(พต.4!$BT$7="","",COUNTIF(พต.4!$BT$7:$BT$41,L15))</f>
        <v>0</v>
      </c>
      <c r="M28" s="137">
        <f>IF(พต.4!$BT$7="","",COUNTIF(พต.4!$BT$7:$BT$41,M15))</f>
        <v>0</v>
      </c>
      <c r="N28" s="599"/>
      <c r="O28" s="597"/>
      <c r="P28" s="597"/>
      <c r="Q28" s="600"/>
      <c r="R28" s="600"/>
      <c r="S28" s="13"/>
      <c r="T28" s="60"/>
    </row>
    <row r="29" spans="2:20" ht="18.95" customHeight="1">
      <c r="B29" s="60"/>
      <c r="C29" s="13"/>
      <c r="D29" s="137">
        <f>IF(กำหนดรายวิชา!E20="","",กำหนดรายวิชา!E20)</f>
        <v>33</v>
      </c>
      <c r="E29" s="345">
        <f>IF(กำหนดรายวิชา!F20="","",กำหนดรายวิชา!F20)</f>
        <v>33333</v>
      </c>
      <c r="F29" s="137">
        <f>IF(พต.5!$BT$7="","",COUNTIF(พต.5!$BT$7:$BT$41,F15))</f>
        <v>0</v>
      </c>
      <c r="G29" s="137">
        <f>IF(พต.5!$BT$7="","",COUNTIF(พต.5!$BT$7:$BT$41,G15))</f>
        <v>1</v>
      </c>
      <c r="H29" s="137">
        <f>IF(พต.5!$BT$7="","",COUNTIF(พต.5!$BT$7:$BT$41,H15))</f>
        <v>2</v>
      </c>
      <c r="I29" s="137">
        <f>IF(พต.5!$BT$7="","",COUNTIF(พต.5!$BT$7:$BT$41,I15))</f>
        <v>0</v>
      </c>
      <c r="J29" s="137">
        <f>IF(พต.5!$BT$7="","",COUNTIF(พต.5!$BT$7:$BT$41,J15))</f>
        <v>0</v>
      </c>
      <c r="K29" s="137">
        <f>IF(พต.5!$BT$7="","",COUNTIF(พต.5!$BT$7:$BT$41,K15))</f>
        <v>0</v>
      </c>
      <c r="L29" s="137">
        <f>IF(พต.5!$BT$7="","",COUNTIF(พต.5!$BT$7:$BT$41,L15))</f>
        <v>0</v>
      </c>
      <c r="M29" s="137">
        <f>IF(พต.5!$BT$7="","",COUNTIF(พต.5!$BT$7:$BT$41,M15))</f>
        <v>0</v>
      </c>
      <c r="N29" s="596" t="s">
        <v>222</v>
      </c>
      <c r="O29" s="597"/>
      <c r="P29" s="597"/>
      <c r="Q29" s="597"/>
      <c r="R29" s="597"/>
      <c r="S29" s="13"/>
      <c r="T29" s="60"/>
    </row>
    <row r="30" spans="2:20" ht="18.95" customHeight="1">
      <c r="B30" s="60"/>
      <c r="C30" s="13"/>
      <c r="D30" s="137"/>
      <c r="E30" s="332"/>
      <c r="F30" s="137"/>
      <c r="G30" s="137"/>
      <c r="H30" s="137"/>
      <c r="I30" s="137"/>
      <c r="J30" s="137"/>
      <c r="K30" s="137"/>
      <c r="L30" s="137"/>
      <c r="M30" s="137"/>
      <c r="N30" s="596"/>
      <c r="O30" s="597"/>
      <c r="P30" s="597"/>
      <c r="Q30" s="597"/>
      <c r="R30" s="597"/>
      <c r="S30" s="13"/>
      <c r="T30" s="60"/>
    </row>
    <row r="31" spans="2:20" ht="14.1" customHeight="1">
      <c r="B31" s="60"/>
      <c r="C31" s="13"/>
      <c r="D31" s="326"/>
      <c r="E31" s="207"/>
      <c r="F31" s="207"/>
      <c r="G31" s="207"/>
      <c r="H31" s="207"/>
      <c r="I31" s="207"/>
      <c r="J31" s="207"/>
      <c r="K31" s="207"/>
      <c r="L31" s="207"/>
      <c r="M31" s="207"/>
      <c r="N31" s="34"/>
      <c r="O31" s="34"/>
      <c r="P31" s="34"/>
      <c r="Q31" s="34"/>
      <c r="R31" s="34"/>
      <c r="S31" s="13"/>
      <c r="T31" s="60"/>
    </row>
    <row r="32" spans="2:20">
      <c r="B32" s="60"/>
      <c r="C32" s="13"/>
      <c r="D32" s="326" t="str">
        <f>IF(D33="","","ลงชื่อ")</f>
        <v>ลงชื่อ</v>
      </c>
      <c r="E32" s="35"/>
      <c r="F32" s="608" t="str">
        <f>IF(D33="","","ครูประจำชั้น")</f>
        <v>ครูประจำชั้น</v>
      </c>
      <c r="G32" s="608"/>
      <c r="H32" s="608"/>
      <c r="I32" s="608"/>
      <c r="J32" s="608"/>
      <c r="K32" s="207"/>
      <c r="L32" s="598" t="str">
        <f>IF(L33="","","ลงชื่อ")</f>
        <v>ลงชื่อ</v>
      </c>
      <c r="M32" s="598"/>
      <c r="N32" s="327"/>
      <c r="O32" s="595" t="str">
        <f>IF(L33="","","ครูประจำชั้น")</f>
        <v>ครูประจำชั้น</v>
      </c>
      <c r="P32" s="595"/>
      <c r="Q32" s="595"/>
      <c r="R32" s="34"/>
      <c r="S32" s="13"/>
      <c r="T32" s="60"/>
    </row>
    <row r="33" spans="2:20">
      <c r="B33" s="60"/>
      <c r="C33" s="13"/>
      <c r="D33" s="598" t="str">
        <f>IF(ข้อมูลพื้นฐาน!T9="","","("&amp;ข้อมูลพื้นฐาน!T9&amp;")")</f>
        <v>(นางสาวแพรวา  สื่อบ้านครูปุยฝ้าย)</v>
      </c>
      <c r="E33" s="598"/>
      <c r="F33" s="598"/>
      <c r="G33" s="598"/>
      <c r="H33" s="35"/>
      <c r="I33" s="35"/>
      <c r="J33" s="207"/>
      <c r="K33" s="207"/>
      <c r="L33" s="598" t="str">
        <f>IF(ข้อมูลพื้นฐาน!T8="","","("&amp;ข้อมูลพื้นฐาน!T8&amp;")")</f>
        <v>(นางสาวปุยฝ้าย  สื่อบ้านครูปุยฝ้าย)</v>
      </c>
      <c r="M33" s="598"/>
      <c r="N33" s="598"/>
      <c r="O33" s="598"/>
      <c r="P33" s="598"/>
      <c r="Q33" s="34"/>
      <c r="R33" s="34"/>
      <c r="S33" s="13"/>
      <c r="T33" s="60"/>
    </row>
    <row r="34" spans="2:20" ht="14.1" customHeight="1">
      <c r="B34" s="60"/>
      <c r="C34" s="13"/>
      <c r="D34" s="326"/>
      <c r="E34" s="607"/>
      <c r="F34" s="607"/>
      <c r="G34" s="607"/>
      <c r="H34" s="607"/>
      <c r="I34" s="35"/>
      <c r="J34" s="207"/>
      <c r="K34" s="207"/>
      <c r="L34" s="207"/>
      <c r="M34" s="207"/>
      <c r="N34" s="207"/>
      <c r="O34" s="34"/>
      <c r="P34" s="34"/>
      <c r="Q34" s="34"/>
      <c r="R34" s="34"/>
      <c r="S34" s="13"/>
      <c r="T34" s="60"/>
    </row>
    <row r="35" spans="2:20">
      <c r="B35" s="60"/>
      <c r="C35" s="13"/>
      <c r="D35" s="326" t="str">
        <f>IF(D36="","","ลงชื่อ")</f>
        <v>ลงชื่อ</v>
      </c>
      <c r="E35" s="605" t="str">
        <f>IF(D36="","",ข้อมูลพื้นฐาน!L9)</f>
        <v>รองผู้อำนวยการฝ่ายวิชาการ</v>
      </c>
      <c r="F35" s="605"/>
      <c r="G35" s="605"/>
      <c r="H35" s="605"/>
      <c r="I35" s="605"/>
      <c r="J35" s="605"/>
      <c r="K35" s="605"/>
      <c r="L35" s="598" t="str">
        <f>IF(L36="","","ลงชื่อ")</f>
        <v>ลงชื่อ</v>
      </c>
      <c r="M35" s="598"/>
      <c r="N35" s="207"/>
      <c r="O35" s="606" t="str">
        <f>IF(L36="","",ข้อมูลพื้นฐาน!L8)</f>
        <v>หัวหน้างานวิชาการ</v>
      </c>
      <c r="P35" s="606"/>
      <c r="Q35" s="606"/>
      <c r="R35" s="606"/>
      <c r="S35" s="13"/>
      <c r="T35" s="60"/>
    </row>
    <row r="36" spans="2:20" ht="20.25" customHeight="1">
      <c r="B36" s="60"/>
      <c r="C36" s="13"/>
      <c r="D36" s="593" t="str">
        <f>IF(ข้อมูลพื้นฐาน!E9="","","("&amp;ข้อมูลพื้นฐาน!E9&amp;")")</f>
        <v>(นายภูผา  ดอทคอม)</v>
      </c>
      <c r="E36" s="593"/>
      <c r="F36" s="593"/>
      <c r="G36" s="593"/>
      <c r="H36" s="35"/>
      <c r="I36" s="35"/>
      <c r="J36" s="34"/>
      <c r="K36" s="34"/>
      <c r="L36" s="598" t="str">
        <f>IF(ข้อมูลพื้นฐาน!E8="","","("&amp;ข้อมูลพื้นฐาน!E8&amp;")")</f>
        <v>(นางสาวน้ำเพชร  ดอทคอม)</v>
      </c>
      <c r="M36" s="598"/>
      <c r="N36" s="598"/>
      <c r="O36" s="598"/>
      <c r="P36" s="207"/>
      <c r="Q36" s="34"/>
      <c r="R36" s="34"/>
      <c r="S36" s="13"/>
      <c r="T36" s="60"/>
    </row>
    <row r="37" spans="2:20" ht="7.5" customHeight="1">
      <c r="B37" s="60"/>
      <c r="C37" s="13"/>
      <c r="D37" s="324"/>
      <c r="E37" s="323"/>
      <c r="F37" s="323"/>
      <c r="G37" s="323"/>
      <c r="H37" s="323"/>
      <c r="I37" s="323"/>
      <c r="J37" s="34"/>
      <c r="K37" s="34"/>
      <c r="L37" s="34"/>
      <c r="M37" s="326"/>
      <c r="N37" s="326"/>
      <c r="O37" s="326"/>
      <c r="P37" s="207"/>
      <c r="Q37" s="34"/>
      <c r="R37" s="34"/>
      <c r="S37" s="13"/>
      <c r="T37" s="60"/>
    </row>
    <row r="38" spans="2:20" ht="27.75" customHeight="1">
      <c r="B38" s="60"/>
      <c r="C38" s="13"/>
      <c r="D38" s="324"/>
      <c r="E38" s="593" t="str">
        <f>"อนุมัติผลการเรียน เมื่อวันที่"&amp;"   "&amp;ข้อมูลพื้นฐาน!AA6&amp;"   "&amp;ข้อมูลพื้นฐาน!AB6&amp;"   "&amp;ข้อมูลพื้นฐาน!AD6</f>
        <v>อนุมัติผลการเรียน เมื่อวันที่   31   มีนาคม   2567</v>
      </c>
      <c r="F38" s="593"/>
      <c r="G38" s="593"/>
      <c r="H38" s="593"/>
      <c r="I38" s="593"/>
      <c r="J38" s="593"/>
      <c r="K38" s="593"/>
      <c r="L38" s="593"/>
      <c r="M38" s="593"/>
      <c r="N38" s="593"/>
      <c r="O38" s="593"/>
      <c r="P38" s="593"/>
      <c r="Q38" s="34"/>
      <c r="R38" s="34"/>
      <c r="S38" s="13"/>
      <c r="T38" s="60"/>
    </row>
    <row r="39" spans="2:20" ht="8.25" customHeight="1">
      <c r="B39" s="60"/>
      <c r="C39" s="13"/>
      <c r="D39" s="32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13"/>
      <c r="T39" s="60"/>
    </row>
    <row r="40" spans="2:20">
      <c r="B40" s="60"/>
      <c r="C40" s="13"/>
      <c r="D40" s="324"/>
      <c r="E40" s="594" t="s">
        <v>18</v>
      </c>
      <c r="F40" s="594"/>
      <c r="G40" s="594"/>
      <c r="H40" s="34"/>
      <c r="I40" s="34"/>
      <c r="J40" s="34"/>
      <c r="K40" s="34"/>
      <c r="L40" s="34"/>
      <c r="M40" s="34"/>
      <c r="N40" s="524" t="s">
        <v>19</v>
      </c>
      <c r="O40" s="34"/>
      <c r="P40" s="34"/>
      <c r="Q40" s="34"/>
      <c r="R40" s="34"/>
      <c r="S40" s="13"/>
      <c r="T40" s="60"/>
    </row>
    <row r="41" spans="2:20">
      <c r="B41" s="60"/>
      <c r="C41" s="13"/>
      <c r="D41" s="324"/>
      <c r="E41" s="593" t="str">
        <f>IF(ข้อมูลพื้นฐาน!E10="","","("&amp;ข้อมูลพื้นฐาน!E10&amp;")")</f>
        <v>(นายคอม  ดอทคอม)</v>
      </c>
      <c r="F41" s="593"/>
      <c r="G41" s="593"/>
      <c r="H41" s="593"/>
      <c r="I41" s="593"/>
      <c r="J41" s="593"/>
      <c r="K41" s="593"/>
      <c r="L41" s="593"/>
      <c r="M41" s="593"/>
      <c r="N41" s="593"/>
      <c r="O41" s="593"/>
      <c r="P41" s="593"/>
      <c r="Q41" s="34"/>
      <c r="R41" s="34"/>
      <c r="S41" s="13"/>
      <c r="T41" s="60"/>
    </row>
    <row r="42" spans="2:20">
      <c r="B42" s="60"/>
      <c r="C42" s="13"/>
      <c r="D42" s="324"/>
      <c r="E42" s="593" t="str">
        <f>ข้อมูลพื้นฐาน!L10&amp;""&amp;ข้อมูลพื้นฐาน!E5</f>
        <v>ผู้อำนวยการโรงเรียนบ้านงิ้วมีชัย</v>
      </c>
      <c r="F42" s="593"/>
      <c r="G42" s="593"/>
      <c r="H42" s="593"/>
      <c r="I42" s="593"/>
      <c r="J42" s="593"/>
      <c r="K42" s="593"/>
      <c r="L42" s="593"/>
      <c r="M42" s="593"/>
      <c r="N42" s="593"/>
      <c r="O42" s="593"/>
      <c r="P42" s="593"/>
      <c r="Q42" s="34"/>
      <c r="R42" s="34"/>
      <c r="S42" s="13"/>
      <c r="T42" s="60"/>
    </row>
    <row r="43" spans="2:20">
      <c r="B43" s="60"/>
      <c r="C43" s="13"/>
      <c r="D43" s="30"/>
      <c r="E43" s="13"/>
      <c r="F43" s="13"/>
      <c r="G43" s="13"/>
      <c r="H43" s="32"/>
      <c r="I43" s="32"/>
      <c r="J43" s="32"/>
      <c r="K43" s="32"/>
      <c r="L43" s="180"/>
      <c r="M43" s="180"/>
      <c r="N43" s="180"/>
      <c r="O43" s="180"/>
      <c r="P43" s="13"/>
      <c r="Q43" s="13"/>
      <c r="R43" s="13"/>
      <c r="S43" s="13"/>
      <c r="T43" s="60"/>
    </row>
    <row r="44" spans="2:20">
      <c r="B44" s="60"/>
      <c r="C44" s="60"/>
      <c r="D44" s="64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</row>
  </sheetData>
  <sheetProtection algorithmName="SHA-512" hashValue="GrAMrzd4EN3mWRZYW2l2pchCgMnTRyyzUyeONPAJSzvC2zzDht5Cpn+1yl8C0or/bUQEhONUdGU0K3xrW7uFVg==" saltValue="bdYduVpfmfvWBlqqabtwfw==" spinCount="100000" sheet="1" scenarios="1" formatCells="0"/>
  <mergeCells count="57">
    <mergeCell ref="E35:K35"/>
    <mergeCell ref="O32:Q32"/>
    <mergeCell ref="L33:P33"/>
    <mergeCell ref="L36:O36"/>
    <mergeCell ref="D36:G36"/>
    <mergeCell ref="L35:M35"/>
    <mergeCell ref="O35:R35"/>
    <mergeCell ref="E34:H34"/>
    <mergeCell ref="D33:G33"/>
    <mergeCell ref="F32:J32"/>
    <mergeCell ref="Q3:R3"/>
    <mergeCell ref="D5:R5"/>
    <mergeCell ref="O10:P10"/>
    <mergeCell ref="F8:Q8"/>
    <mergeCell ref="F9:Q9"/>
    <mergeCell ref="F10:L10"/>
    <mergeCell ref="F12:N12"/>
    <mergeCell ref="F11:Q11"/>
    <mergeCell ref="D14:D15"/>
    <mergeCell ref="E14:E15"/>
    <mergeCell ref="F14:M14"/>
    <mergeCell ref="N14:N15"/>
    <mergeCell ref="O14:O15"/>
    <mergeCell ref="Q14:Q15"/>
    <mergeCell ref="Q20:R20"/>
    <mergeCell ref="N21:N22"/>
    <mergeCell ref="O21:O22"/>
    <mergeCell ref="P21:P22"/>
    <mergeCell ref="Q21:R22"/>
    <mergeCell ref="R14:R15"/>
    <mergeCell ref="O18:P18"/>
    <mergeCell ref="Q18:R18"/>
    <mergeCell ref="O19:P19"/>
    <mergeCell ref="Q19:R19"/>
    <mergeCell ref="P14:P15"/>
    <mergeCell ref="P27:P28"/>
    <mergeCell ref="Q27:R28"/>
    <mergeCell ref="N23:N24"/>
    <mergeCell ref="O23:O24"/>
    <mergeCell ref="P23:P24"/>
    <mergeCell ref="Q23:R24"/>
    <mergeCell ref="E38:P38"/>
    <mergeCell ref="E42:P42"/>
    <mergeCell ref="E41:P41"/>
    <mergeCell ref="E40:G40"/>
    <mergeCell ref="F7:Q7"/>
    <mergeCell ref="N29:N30"/>
    <mergeCell ref="O29:O30"/>
    <mergeCell ref="P29:P30"/>
    <mergeCell ref="Q29:R30"/>
    <mergeCell ref="L32:M32"/>
    <mergeCell ref="N25:N26"/>
    <mergeCell ref="O25:O26"/>
    <mergeCell ref="P25:P26"/>
    <mergeCell ref="Q25:R26"/>
    <mergeCell ref="N27:N28"/>
    <mergeCell ref="O27:O28"/>
  </mergeCells>
  <pageMargins left="0.27559055118110237" right="0" top="0.35433070866141736" bottom="0.15748031496062992" header="0.19685039370078741" footer="0.19685039370078741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3399"/>
  </sheetPr>
  <dimension ref="B1:T44"/>
  <sheetViews>
    <sheetView showGridLines="0" showRowColHeaders="0" workbookViewId="0">
      <selection activeCell="Q4" sqref="Q4:Q5"/>
    </sheetView>
  </sheetViews>
  <sheetFormatPr defaultRowHeight="21"/>
  <cols>
    <col min="1" max="1" width="11.75" style="18" customWidth="1"/>
    <col min="2" max="2" width="4.875" style="18" customWidth="1"/>
    <col min="3" max="3" width="4" style="18" customWidth="1"/>
    <col min="4" max="4" width="8" style="18" customWidth="1"/>
    <col min="5" max="5" width="5.625" style="18" customWidth="1"/>
    <col min="6" max="6" width="9" style="18"/>
    <col min="7" max="7" width="8" style="18" customWidth="1"/>
    <col min="8" max="9" width="8.625" style="18" customWidth="1"/>
    <col min="10" max="11" width="9" style="18" customWidth="1"/>
    <col min="12" max="12" width="10.125" style="18" customWidth="1"/>
    <col min="13" max="14" width="8" style="18" customWidth="1"/>
    <col min="15" max="15" width="8.125" style="18" customWidth="1"/>
    <col min="16" max="16" width="11.875" style="18" customWidth="1"/>
    <col min="17" max="17" width="9" style="18"/>
    <col min="18" max="18" width="10.875" style="18" customWidth="1"/>
    <col min="19" max="19" width="4.75" style="18" customWidth="1"/>
    <col min="20" max="20" width="4.125" style="18" customWidth="1"/>
    <col min="21" max="16384" width="9" style="18"/>
  </cols>
  <sheetData>
    <row r="1" spans="2:20"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</row>
    <row r="2" spans="2:20">
      <c r="B2" s="235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235"/>
    </row>
    <row r="3" spans="2:20" s="76" customFormat="1" ht="22.5" customHeight="1">
      <c r="B3" s="236"/>
      <c r="C3" s="34"/>
      <c r="D3" s="532"/>
      <c r="E3" s="532"/>
      <c r="F3" s="639" t="s">
        <v>223</v>
      </c>
      <c r="G3" s="639"/>
      <c r="H3" s="639"/>
      <c r="I3" s="639"/>
      <c r="J3" s="639"/>
      <c r="K3" s="639"/>
      <c r="L3" s="639"/>
      <c r="M3" s="639"/>
      <c r="N3" s="639"/>
      <c r="O3" s="35"/>
      <c r="P3" s="640" t="s">
        <v>239</v>
      </c>
      <c r="Q3" s="640"/>
      <c r="R3" s="640"/>
      <c r="S3" s="34"/>
      <c r="T3" s="236"/>
    </row>
    <row r="4" spans="2:20" s="76" customFormat="1" ht="22.5" customHeight="1">
      <c r="B4" s="236"/>
      <c r="C4" s="34"/>
      <c r="D4" s="532"/>
      <c r="E4" s="532"/>
      <c r="F4" s="641" t="str">
        <f>"โรงเรียน"&amp;ข้อมูลพื้นฐาน!E5&amp;"    ตำบล"&amp;ข้อมูลพื้นฐาน!E7&amp;"    อำเภอ"&amp;ข้อมูลพื้นฐาน!I7&amp;"    จังหวัด"&amp;ข้อมูลพื้นฐาน!M7</f>
        <v>โรงเรียนบ้านงิ้วมีชัย    ตำบลหนองกอมเกาะ    อำเภอเมือง    จังหวัดหนองคาย</v>
      </c>
      <c r="G4" s="641"/>
      <c r="H4" s="641"/>
      <c r="I4" s="641"/>
      <c r="J4" s="641"/>
      <c r="K4" s="641"/>
      <c r="L4" s="641"/>
      <c r="M4" s="641"/>
      <c r="N4" s="641"/>
      <c r="O4" s="35"/>
      <c r="P4" s="642" t="s">
        <v>238</v>
      </c>
      <c r="Q4" s="646" t="s">
        <v>367</v>
      </c>
      <c r="R4" s="644" t="s">
        <v>246</v>
      </c>
      <c r="S4" s="34"/>
      <c r="T4" s="236"/>
    </row>
    <row r="5" spans="2:20" s="76" customFormat="1" ht="22.5" customHeight="1">
      <c r="B5" s="236"/>
      <c r="C5" s="34"/>
      <c r="D5" s="532"/>
      <c r="E5" s="532"/>
      <c r="F5" s="641" t="str">
        <f>IF(ข้อมูลพื้นฐาน!E6="","",ข้อมูลพื้นฐาน!E6)</f>
        <v>สำนักงานเขตพื้นที่การศึกษาประถมศึกษา  เขต 1</v>
      </c>
      <c r="G5" s="641"/>
      <c r="H5" s="641"/>
      <c r="I5" s="641"/>
      <c r="J5" s="641"/>
      <c r="K5" s="641"/>
      <c r="L5" s="641"/>
      <c r="M5" s="641"/>
      <c r="N5" s="641"/>
      <c r="O5" s="531"/>
      <c r="P5" s="643"/>
      <c r="Q5" s="647"/>
      <c r="R5" s="645"/>
      <c r="S5" s="34"/>
      <c r="T5" s="236"/>
    </row>
    <row r="6" spans="2:20" s="76" customFormat="1" ht="22.5" customHeight="1">
      <c r="B6" s="236"/>
      <c r="C6" s="34"/>
      <c r="D6" s="532"/>
      <c r="E6" s="532"/>
      <c r="F6" s="641" t="str">
        <f>"ชั้น"&amp;ข้อมูลพื้นฐาน!T6 &amp;"              "&amp;  "ปีการศึกษา" &amp;" "&amp;ข้อมูลพื้นฐาน!T5</f>
        <v>ชั้นประถมศึกษาปีที่  2              ปีการศึกษา 2566</v>
      </c>
      <c r="G6" s="641"/>
      <c r="H6" s="641"/>
      <c r="I6" s="641"/>
      <c r="J6" s="641"/>
      <c r="K6" s="641"/>
      <c r="L6" s="641"/>
      <c r="M6" s="641"/>
      <c r="N6" s="641"/>
      <c r="O6" s="35"/>
      <c r="P6" s="34"/>
      <c r="Q6" s="34"/>
      <c r="R6" s="34"/>
      <c r="S6" s="34"/>
      <c r="T6" s="236"/>
    </row>
    <row r="7" spans="2:20" s="76" customFormat="1" ht="22.5" customHeight="1">
      <c r="B7" s="236"/>
      <c r="C7" s="34"/>
      <c r="D7" s="532"/>
      <c r="E7" s="532"/>
      <c r="F7" s="641" t="str">
        <f>"ชื่อ  "&amp;  IF(VLOOKUP($Q$4,ข้อมูลนร.2!D7:J41,4,FALSE)="","",VLOOKUP($Q$4,ข้อมูลนร.2!D7:J41,4,FALSE))</f>
        <v>ชื่อ  เด็กชายภูผา  ดอทคอม</v>
      </c>
      <c r="G7" s="641"/>
      <c r="H7" s="641"/>
      <c r="I7" s="641"/>
      <c r="J7" s="641" t="str">
        <f>"เลขประจำตัว  "&amp;IF(VLOOKUP($Q$4,ข้อมูลนร.2!D7:J41,2,FALSE)="","",VLOOKUP($Q$4,ข้อมูลนร.2!D7:J41,2,FALSE))</f>
        <v>เลขประจำตัว  1111</v>
      </c>
      <c r="K7" s="641"/>
      <c r="L7" s="641"/>
      <c r="M7" s="533" t="s">
        <v>32</v>
      </c>
      <c r="N7" s="534" t="str">
        <f>IF(VLOOKUP($Q$4,ข้อมูลนร.2!$D$7:$D$41,1,FALSE)="","",VLOOKUP($Q$4,ข้อมูลนร.2!$D$7:$D$41,1,FALSE))</f>
        <v>1</v>
      </c>
      <c r="O7" s="523"/>
      <c r="P7" s="34"/>
      <c r="Q7" s="34"/>
      <c r="R7" s="34"/>
      <c r="S7" s="34"/>
      <c r="T7" s="236"/>
    </row>
    <row r="8" spans="2:20" s="76" customFormat="1" ht="3" customHeight="1">
      <c r="B8" s="236"/>
      <c r="C8" s="34"/>
      <c r="D8" s="532"/>
      <c r="E8" s="535"/>
      <c r="F8" s="535"/>
      <c r="G8" s="535"/>
      <c r="H8" s="535"/>
      <c r="I8" s="532"/>
      <c r="J8" s="532"/>
      <c r="K8" s="535"/>
      <c r="L8" s="535"/>
      <c r="M8" s="535"/>
      <c r="N8" s="532"/>
      <c r="O8" s="35"/>
      <c r="P8" s="34"/>
      <c r="Q8" s="34"/>
      <c r="R8" s="34"/>
      <c r="S8" s="34"/>
      <c r="T8" s="236"/>
    </row>
    <row r="9" spans="2:20" ht="21" customHeight="1">
      <c r="B9" s="60"/>
      <c r="C9" s="13"/>
      <c r="D9" s="636" t="s">
        <v>8</v>
      </c>
      <c r="E9" s="636" t="s">
        <v>9</v>
      </c>
      <c r="F9" s="636"/>
      <c r="G9" s="636"/>
      <c r="H9" s="636"/>
      <c r="I9" s="636" t="s">
        <v>363</v>
      </c>
      <c r="J9" s="615" t="s">
        <v>224</v>
      </c>
      <c r="K9" s="638"/>
      <c r="L9" s="638"/>
      <c r="M9" s="638"/>
      <c r="N9" s="616"/>
      <c r="O9" s="637"/>
      <c r="P9" s="13"/>
      <c r="Q9" s="13"/>
      <c r="R9" s="13"/>
      <c r="S9" s="13"/>
      <c r="T9" s="60"/>
    </row>
    <row r="10" spans="2:20" ht="39">
      <c r="B10" s="60"/>
      <c r="C10" s="13"/>
      <c r="D10" s="636"/>
      <c r="E10" s="636"/>
      <c r="F10" s="636"/>
      <c r="G10" s="636"/>
      <c r="H10" s="636"/>
      <c r="I10" s="636"/>
      <c r="J10" s="543" t="s">
        <v>59</v>
      </c>
      <c r="K10" s="543" t="s">
        <v>60</v>
      </c>
      <c r="L10" s="546" t="s">
        <v>364</v>
      </c>
      <c r="M10" s="615" t="s">
        <v>225</v>
      </c>
      <c r="N10" s="616"/>
      <c r="O10" s="637"/>
      <c r="P10" s="13"/>
      <c r="Q10" s="13"/>
      <c r="R10" s="13"/>
      <c r="S10" s="13"/>
      <c r="T10" s="60"/>
    </row>
    <row r="11" spans="2:20" ht="21" customHeight="1">
      <c r="B11" s="60"/>
      <c r="C11" s="13"/>
      <c r="D11" s="544"/>
      <c r="E11" s="617" t="s">
        <v>360</v>
      </c>
      <c r="F11" s="617"/>
      <c r="G11" s="617"/>
      <c r="H11" s="617"/>
      <c r="I11" s="543" t="s">
        <v>362</v>
      </c>
      <c r="J11" s="546">
        <v>100</v>
      </c>
      <c r="K11" s="543">
        <v>100</v>
      </c>
      <c r="L11" s="543">
        <v>100</v>
      </c>
      <c r="M11" s="543" t="s">
        <v>365</v>
      </c>
      <c r="N11" s="543" t="s">
        <v>366</v>
      </c>
      <c r="O11" s="519"/>
      <c r="P11" s="13"/>
      <c r="Q11" s="13"/>
      <c r="R11" s="13"/>
      <c r="S11" s="13"/>
      <c r="T11" s="60"/>
    </row>
    <row r="12" spans="2:20" s="76" customFormat="1" ht="18.95" customHeight="1">
      <c r="B12" s="236"/>
      <c r="C12" s="34"/>
      <c r="D12" s="536" t="str">
        <f>IF(กำหนดรายวิชา!E7="","",กำหนดรายวิชา!E7)</f>
        <v>ท12101</v>
      </c>
      <c r="E12" s="630" t="str">
        <f>IF(กำหนดรายวิชา!F7="","",กำหนดรายวิชา!F7)</f>
        <v>ภาษาไทย</v>
      </c>
      <c r="F12" s="631"/>
      <c r="G12" s="631"/>
      <c r="H12" s="632"/>
      <c r="I12" s="536">
        <f>IF(D12="","",กำหนดรายวิชา!H7)</f>
        <v>200</v>
      </c>
      <c r="J12" s="536">
        <f>IF($D12="","",VLOOKUP($Q$4,Pสรุปปลายปี3!$D$11:$BL$45,2,FALSE))</f>
        <v>69</v>
      </c>
      <c r="K12" s="536">
        <f>IF($D12="","",VLOOKUP($Q$4,Pสรุปปลายปี3!$D$11:$BL$45,3,FALSE))</f>
        <v>79</v>
      </c>
      <c r="L12" s="538">
        <f>IF($D12="","",VLOOKUP($Q$4,Pสรุปปลายปี3!$D$11:$BL$45,4,FALSE))</f>
        <v>74</v>
      </c>
      <c r="M12" s="548">
        <f>IF($D12="","",VLOOKUP($Q$4,Pสรุปปลายปี3!$D$11:$BL$45,5,FALSE))</f>
        <v>3</v>
      </c>
      <c r="N12" s="547"/>
      <c r="O12" s="460"/>
      <c r="P12" s="34"/>
      <c r="Q12" s="34"/>
      <c r="R12" s="34"/>
      <c r="S12" s="34"/>
      <c r="T12" s="236"/>
    </row>
    <row r="13" spans="2:20" s="76" customFormat="1" ht="18.95" customHeight="1">
      <c r="B13" s="236"/>
      <c r="C13" s="34"/>
      <c r="D13" s="536" t="str">
        <f>IF(กำหนดรายวิชา!E8="","",กำหนดรายวิชา!E8)</f>
        <v>ค12101</v>
      </c>
      <c r="E13" s="630" t="str">
        <f>IF(กำหนดรายวิชา!F8="","",กำหนดรายวิชา!F8)</f>
        <v>คณิตศาสตร์</v>
      </c>
      <c r="F13" s="631"/>
      <c r="G13" s="631"/>
      <c r="H13" s="632"/>
      <c r="I13" s="536">
        <f>IF(D13="","",กำหนดรายวิชา!H8)</f>
        <v>200</v>
      </c>
      <c r="J13" s="536">
        <f>IF($D13="","",VLOOKUP($Q$4,Pสรุปปลายปี3!$D$11:$BL$45,6,FALSE))</f>
        <v>71</v>
      </c>
      <c r="K13" s="536">
        <f>IF($D13="","",VLOOKUP($Q$4,Pสรุปปลายปี3!$D$11:$BL$45,7,FALSE))</f>
        <v>74</v>
      </c>
      <c r="L13" s="538">
        <f>IF($D13="","",VLOOKUP($Q$4,Pสรุปปลายปี3!$D$11:$BL$45,8,FALSE))</f>
        <v>73</v>
      </c>
      <c r="M13" s="548">
        <f>IF($D13="","",VLOOKUP($Q$4,Pสรุปปลายปี3!$D$11:$BL$45,9,FALSE))</f>
        <v>3</v>
      </c>
      <c r="N13" s="547"/>
      <c r="O13" s="460"/>
      <c r="P13" s="34"/>
      <c r="Q13" s="34"/>
      <c r="R13" s="34"/>
      <c r="S13" s="34"/>
      <c r="T13" s="236"/>
    </row>
    <row r="14" spans="2:20" s="76" customFormat="1" ht="18.95" customHeight="1">
      <c r="B14" s="236"/>
      <c r="C14" s="34"/>
      <c r="D14" s="536" t="str">
        <f>IF(กำหนดรายวิชา!E9="","",กำหนดรายวิชา!E9)</f>
        <v>ว12101</v>
      </c>
      <c r="E14" s="630" t="str">
        <f>IF(กำหนดรายวิชา!F9="","",กำหนดรายวิชา!F9)</f>
        <v>วิทยาศาสตร์และเทคโนโลยี</v>
      </c>
      <c r="F14" s="631"/>
      <c r="G14" s="631"/>
      <c r="H14" s="632"/>
      <c r="I14" s="536">
        <f>IF(D14="","",กำหนดรายวิชา!H9)</f>
        <v>120</v>
      </c>
      <c r="J14" s="536">
        <f>IF($D14="","",VLOOKUP($Q$4,Pสรุปปลายปี3!$D$11:$BL$45,10,FALSE))</f>
        <v>48</v>
      </c>
      <c r="K14" s="536">
        <f>IF($D14="","",VLOOKUP($Q$4,Pสรุปปลายปี3!$D$11:$BL$45,11,FALSE))</f>
        <v>79</v>
      </c>
      <c r="L14" s="538">
        <f>IF($D14="","",VLOOKUP($Q$4,Pสรุปปลายปี3!$D$11:$BL$45,12,FALSE))</f>
        <v>64</v>
      </c>
      <c r="M14" s="548">
        <f>IF($D14="","",VLOOKUP($Q$4,Pสรุปปลายปี3!$D$11:$BL$45,13,FALSE))</f>
        <v>2</v>
      </c>
      <c r="N14" s="547"/>
      <c r="O14" s="460"/>
      <c r="P14" s="34"/>
      <c r="Q14" s="34"/>
      <c r="R14" s="34"/>
      <c r="S14" s="34"/>
      <c r="T14" s="236"/>
    </row>
    <row r="15" spans="2:20" s="76" customFormat="1" ht="18.95" customHeight="1">
      <c r="B15" s="236"/>
      <c r="C15" s="34"/>
      <c r="D15" s="536" t="str">
        <f>IF(กำหนดรายวิชา!E10="","",กำหนดรายวิชา!E10)</f>
        <v>ส12101</v>
      </c>
      <c r="E15" s="630" t="str">
        <f>IF(กำหนดรายวิชา!F10="","",กำหนดรายวิชา!F10)</f>
        <v>สังคมศึกษา ศาสนาและวัฒนธรรม</v>
      </c>
      <c r="F15" s="631"/>
      <c r="G15" s="631"/>
      <c r="H15" s="632"/>
      <c r="I15" s="536">
        <f>IF(D15="","",กำหนดรายวิชา!H10)</f>
        <v>40</v>
      </c>
      <c r="J15" s="536">
        <f>IF($D15="","",VLOOKUP($Q$4,Pสรุปปลายปี3!$D$11:$BL$45,14,FALSE))</f>
        <v>71</v>
      </c>
      <c r="K15" s="536">
        <f>IF($D15="","",VLOOKUP($Q$4,Pสรุปปลายปี3!$D$11:$BL$45,15,FALSE))</f>
        <v>74</v>
      </c>
      <c r="L15" s="538">
        <f>IF($D15="","",VLOOKUP($Q$4,Pสรุปปลายปี3!$D$11:$BL$45,16,FALSE))</f>
        <v>73</v>
      </c>
      <c r="M15" s="548">
        <f>IF($D15="","",VLOOKUP($Q$4,Pสรุปปลายปี3!$D$11:$BL$45,17,FALSE))</f>
        <v>3</v>
      </c>
      <c r="N15" s="547"/>
      <c r="O15" s="460"/>
      <c r="P15" s="34"/>
      <c r="Q15" s="34"/>
      <c r="R15" s="34"/>
      <c r="S15" s="34"/>
      <c r="T15" s="236"/>
    </row>
    <row r="16" spans="2:20" s="76" customFormat="1" ht="18.95" customHeight="1">
      <c r="B16" s="236"/>
      <c r="C16" s="34"/>
      <c r="D16" s="536" t="str">
        <f>IF(กำหนดรายวิชา!E11="","",กำหนดรายวิชา!E11)</f>
        <v>ส12102</v>
      </c>
      <c r="E16" s="630" t="str">
        <f>IF(กำหนดรายวิชา!F11="","",กำหนดรายวิชา!F11)</f>
        <v>ประวัติศาสตร์</v>
      </c>
      <c r="F16" s="631"/>
      <c r="G16" s="631"/>
      <c r="H16" s="632"/>
      <c r="I16" s="536">
        <f>IF(D16="","",กำหนดรายวิชา!H11)</f>
        <v>40</v>
      </c>
      <c r="J16" s="536">
        <f>IF($D16="","",VLOOKUP($Q$4,Pสรุปปลายปี3!$D$11:$BL$45,18,FALSE))</f>
        <v>47</v>
      </c>
      <c r="K16" s="536">
        <f>IF($D16="","",VLOOKUP($Q$4,Pสรุปปลายปี3!$D$11:$BL$45,19,FALSE))</f>
        <v>87</v>
      </c>
      <c r="L16" s="538">
        <f>IF($D16="","",VLOOKUP($Q$4,Pสรุปปลายปี3!$D$11:$BL$45,20,FALSE))</f>
        <v>67</v>
      </c>
      <c r="M16" s="548">
        <f>IF($D16="","",VLOOKUP($Q$4,Pสรุปปลายปี3!$D$11:$BL$45,21,FALSE))</f>
        <v>2.5</v>
      </c>
      <c r="N16" s="547"/>
      <c r="O16" s="460"/>
      <c r="P16" s="34"/>
      <c r="Q16" s="34"/>
      <c r="R16" s="34"/>
      <c r="S16" s="34"/>
      <c r="T16" s="236"/>
    </row>
    <row r="17" spans="2:20" s="76" customFormat="1" ht="18.95" customHeight="1">
      <c r="B17" s="236"/>
      <c r="C17" s="34"/>
      <c r="D17" s="536" t="str">
        <f>IF(กำหนดรายวิชา!E12="","",กำหนดรายวิชา!E12)</f>
        <v>พ12101</v>
      </c>
      <c r="E17" s="630" t="str">
        <f>IF(กำหนดรายวิชา!F12="","",กำหนดรายวิชา!F12)</f>
        <v>สุขศึกษาและพลศึกษา</v>
      </c>
      <c r="F17" s="631"/>
      <c r="G17" s="631"/>
      <c r="H17" s="632"/>
      <c r="I17" s="536">
        <f>IF(D17="","",กำหนดรายวิชา!H12)</f>
        <v>40</v>
      </c>
      <c r="J17" s="536">
        <f>IF($D17="","",VLOOKUP($Q$4,Pสรุปปลายปี3!$D$11:$BL$45,22,FALSE))</f>
        <v>79</v>
      </c>
      <c r="K17" s="536">
        <f>IF($D17="","",VLOOKUP($Q$4,Pสรุปปลายปี3!$D$11:$BL$45,23,FALSE))</f>
        <v>82</v>
      </c>
      <c r="L17" s="538">
        <f>IF($D17="","",VLOOKUP($Q$4,Pสรุปปลายปี3!$D$11:$BL$45,24,FALSE))</f>
        <v>81</v>
      </c>
      <c r="M17" s="548">
        <f>IF($D17="","",VLOOKUP($Q$4,Pสรุปปลายปี3!$D$11:$BL$45,25,FALSE))</f>
        <v>4</v>
      </c>
      <c r="N17" s="547"/>
      <c r="O17" s="460"/>
      <c r="P17" s="34"/>
      <c r="Q17" s="34"/>
      <c r="R17" s="34"/>
      <c r="S17" s="34"/>
      <c r="T17" s="236"/>
    </row>
    <row r="18" spans="2:20" s="76" customFormat="1" ht="18.95" customHeight="1">
      <c r="B18" s="236"/>
      <c r="C18" s="34"/>
      <c r="D18" s="536" t="str">
        <f>IF(กำหนดรายวิชา!E13="","",กำหนดรายวิชา!E13)</f>
        <v>ศ12101</v>
      </c>
      <c r="E18" s="630" t="str">
        <f>IF(กำหนดรายวิชา!F13="","",กำหนดรายวิชา!F13)</f>
        <v>ศิลปะ</v>
      </c>
      <c r="F18" s="631"/>
      <c r="G18" s="631"/>
      <c r="H18" s="632"/>
      <c r="I18" s="536">
        <f>IF(D18="","",กำหนดรายวิชา!H13)</f>
        <v>40</v>
      </c>
      <c r="J18" s="536">
        <f>IF($D18="","",VLOOKUP($Q$4,Pสรุปปลายปี3!$D$11:$BL$45,26,FALSE))</f>
        <v>53</v>
      </c>
      <c r="K18" s="536">
        <f>IF($D18="","",VLOOKUP($Q$4,Pสรุปปลายปี3!$D$11:$BL$45,27,FALSE))</f>
        <v>87</v>
      </c>
      <c r="L18" s="538">
        <f>IF($D18="","",VLOOKUP($Q$4,Pสรุปปลายปี3!$D$11:$BL$45,28,FALSE))</f>
        <v>70</v>
      </c>
      <c r="M18" s="548">
        <f>IF($D18="","",VLOOKUP($Q$4,Pสรุปปลายปี3!$D$11:$BL$45,29,FALSE))</f>
        <v>3</v>
      </c>
      <c r="N18" s="547"/>
      <c r="O18" s="460"/>
      <c r="P18" s="34"/>
      <c r="Q18" s="34"/>
      <c r="R18" s="34"/>
      <c r="S18" s="34"/>
      <c r="T18" s="236"/>
    </row>
    <row r="19" spans="2:20" s="76" customFormat="1" ht="18.95" customHeight="1">
      <c r="B19" s="236"/>
      <c r="C19" s="34"/>
      <c r="D19" s="536" t="str">
        <f>IF(กำหนดรายวิชา!E14="","",กำหนดรายวิชา!E14)</f>
        <v>ง12101</v>
      </c>
      <c r="E19" s="630" t="str">
        <f>IF(กำหนดรายวิชา!F14="","",กำหนดรายวิชา!F14)</f>
        <v>การงานอาชีพ</v>
      </c>
      <c r="F19" s="631"/>
      <c r="G19" s="631"/>
      <c r="H19" s="632"/>
      <c r="I19" s="536">
        <f>IF(D19="","",กำหนดรายวิชา!H14)</f>
        <v>40</v>
      </c>
      <c r="J19" s="536">
        <f>IF($D19="","",VLOOKUP($Q$4,Pสรุปปลายปี3!$D$11:$BL$45,30,FALSE))</f>
        <v>79</v>
      </c>
      <c r="K19" s="536">
        <f>IF($D19="","",VLOOKUP($Q$4,Pสรุปปลายปี3!$D$11:$BL$45,31,FALSE))</f>
        <v>82</v>
      </c>
      <c r="L19" s="538">
        <f>IF($D19="","",VLOOKUP($Q$4,Pสรุปปลายปี3!$D$11:$BL$45,32,FALSE))</f>
        <v>81</v>
      </c>
      <c r="M19" s="548">
        <f>IF($D19="","",VLOOKUP($Q$4,Pสรุปปลายปี3!$D$11:$BL$45,33,FALSE))</f>
        <v>4</v>
      </c>
      <c r="N19" s="547"/>
      <c r="O19" s="460"/>
      <c r="P19" s="34"/>
      <c r="Q19" s="34"/>
      <c r="R19" s="34"/>
      <c r="S19" s="34"/>
      <c r="T19" s="236"/>
    </row>
    <row r="20" spans="2:20" s="76" customFormat="1" ht="18.95" customHeight="1">
      <c r="B20" s="236"/>
      <c r="C20" s="34"/>
      <c r="D20" s="536" t="str">
        <f>IF(กำหนดรายวิชา!E15="","",กำหนดรายวิชา!E15)</f>
        <v>อ12101</v>
      </c>
      <c r="E20" s="630" t="str">
        <f>IF(กำหนดรายวิชา!F15="","",กำหนดรายวิชา!F15)</f>
        <v>ภาษาอังกฤษพื้นฐาน</v>
      </c>
      <c r="F20" s="631"/>
      <c r="G20" s="631"/>
      <c r="H20" s="632"/>
      <c r="I20" s="536">
        <f>IF(D20="","",กำหนดรายวิชา!H15)</f>
        <v>120</v>
      </c>
      <c r="J20" s="536">
        <f>IF($D20="","",VLOOKUP($Q$4,Pสรุปปลายปี3!$D$11:$BL$45,34,FALSE))</f>
        <v>48</v>
      </c>
      <c r="K20" s="536">
        <f>IF($D20="","",VLOOKUP($Q$4,Pสรุปปลายปี3!$D$11:$BL$45,35,FALSE))</f>
        <v>79</v>
      </c>
      <c r="L20" s="538">
        <f>IF($D20="","",VLOOKUP($Q$4,Pสรุปปลายปี3!$D$11:$BL$45,36,FALSE))</f>
        <v>64</v>
      </c>
      <c r="M20" s="548">
        <f>IF($D20="","",VLOOKUP($Q$4,Pสรุปปลายปี3!$D$11:$BL$45,37,FALSE))</f>
        <v>2</v>
      </c>
      <c r="N20" s="547"/>
      <c r="O20" s="460"/>
      <c r="P20" s="34"/>
      <c r="Q20" s="34"/>
      <c r="R20" s="34"/>
      <c r="S20" s="34"/>
      <c r="T20" s="236"/>
    </row>
    <row r="21" spans="2:20" s="76" customFormat="1" ht="18.95" customHeight="1">
      <c r="B21" s="236"/>
      <c r="C21" s="34"/>
      <c r="D21" s="545"/>
      <c r="E21" s="618" t="s">
        <v>361</v>
      </c>
      <c r="F21" s="619"/>
      <c r="G21" s="619"/>
      <c r="H21" s="620"/>
      <c r="I21" s="536"/>
      <c r="J21" s="536"/>
      <c r="K21" s="536"/>
      <c r="L21" s="538"/>
      <c r="M21" s="548"/>
      <c r="N21" s="547"/>
      <c r="O21" s="460"/>
      <c r="P21" s="34"/>
      <c r="Q21" s="34"/>
      <c r="R21" s="34"/>
      <c r="S21" s="34"/>
      <c r="T21" s="236"/>
    </row>
    <row r="22" spans="2:20" s="76" customFormat="1" ht="18.95" customHeight="1">
      <c r="B22" s="236"/>
      <c r="C22" s="34"/>
      <c r="D22" s="536" t="str">
        <f>IF(กำหนดรายวิชา!E16="","",กำหนดรายวิชา!E16)</f>
        <v>ว12204</v>
      </c>
      <c r="E22" s="630" t="str">
        <f>IF(กำหนดรายวิชา!F16="","",กำหนดรายวิชา!F16)</f>
        <v>คอมพิวเตอร์ในชีวิตประจำวัน</v>
      </c>
      <c r="F22" s="631"/>
      <c r="G22" s="631"/>
      <c r="H22" s="632"/>
      <c r="I22" s="536">
        <f>IF(D22="","",กำหนดรายวิชา!H16)</f>
        <v>40</v>
      </c>
      <c r="J22" s="536">
        <f>IF($D22="","",VLOOKUP($Q$4,Pสรุปปลายปี3!$D$11:$BL$45,38,FALSE))</f>
        <v>79</v>
      </c>
      <c r="K22" s="536">
        <f>IF($D22="","",VLOOKUP($Q$4,Pสรุปปลายปี3!$D$11:$BL$45,39,FALSE))</f>
        <v>82</v>
      </c>
      <c r="L22" s="538">
        <f>IF($D22="","",VLOOKUP($Q$4,Pสรุปปลายปี3!$D$11:$BL$45,40,FALSE))</f>
        <v>81</v>
      </c>
      <c r="M22" s="548">
        <f>IF($D22="","",VLOOKUP($Q$4,Pสรุปปลายปี3!$D$11:$BL$45,41,FALSE))</f>
        <v>4</v>
      </c>
      <c r="N22" s="547"/>
      <c r="O22" s="460"/>
      <c r="P22" s="34"/>
      <c r="Q22" s="34"/>
      <c r="R22" s="34"/>
      <c r="S22" s="34"/>
      <c r="T22" s="236"/>
    </row>
    <row r="23" spans="2:20" s="76" customFormat="1" ht="18.95" customHeight="1">
      <c r="B23" s="236"/>
      <c r="C23" s="34"/>
      <c r="D23" s="536" t="str">
        <f>IF(กำหนดรายวิชา!E17="","",กำหนดรายวิชา!E17)</f>
        <v>อ12201</v>
      </c>
      <c r="E23" s="630" t="str">
        <f>IF(กำหนดรายวิชา!F17="","",กำหนดรายวิชา!F17)</f>
        <v>ภาษาอังกฤษเพื่อการสื่อสาร</v>
      </c>
      <c r="F23" s="631"/>
      <c r="G23" s="631"/>
      <c r="H23" s="632"/>
      <c r="I23" s="536">
        <f>IF(D23="","",กำหนดรายวิชา!H17)</f>
        <v>80</v>
      </c>
      <c r="J23" s="536">
        <f>IF($D23="","",VLOOKUP($Q$4,Pสรุปปลายปี3!$D$11:$BL$45,42,FALSE))</f>
        <v>69</v>
      </c>
      <c r="K23" s="536">
        <f>IF($D23="","",VLOOKUP($Q$4,Pสรุปปลายปี3!$D$11:$BL$45,43,FALSE))</f>
        <v>79</v>
      </c>
      <c r="L23" s="538">
        <f>IF($D23="","",VLOOKUP($Q$4,Pสรุปปลายปี3!$D$11:$BL$45,44,FALSE))</f>
        <v>74</v>
      </c>
      <c r="M23" s="548">
        <f>IF($D23="","",VLOOKUP($Q$4,Pสรุปปลายปี3!$D$11:$BL$45,45,FALSE))</f>
        <v>3</v>
      </c>
      <c r="N23" s="547"/>
      <c r="O23" s="460"/>
      <c r="P23" s="34"/>
      <c r="Q23" s="34"/>
      <c r="R23" s="34"/>
      <c r="S23" s="34"/>
      <c r="T23" s="236"/>
    </row>
    <row r="24" spans="2:20" s="76" customFormat="1" ht="18.95" customHeight="1">
      <c r="B24" s="236"/>
      <c r="C24" s="34"/>
      <c r="D24" s="536">
        <f>IF(กำหนดรายวิชา!E18="","",กำหนดรายวิชา!E18)</f>
        <v>11</v>
      </c>
      <c r="E24" s="630">
        <f>IF(กำหนดรายวิชา!F18="","",กำหนดรายวิชา!F18)</f>
        <v>11</v>
      </c>
      <c r="F24" s="631"/>
      <c r="G24" s="631"/>
      <c r="H24" s="632"/>
      <c r="I24" s="536">
        <f>IF(D24="","",กำหนดรายวิชา!H18)</f>
        <v>80</v>
      </c>
      <c r="J24" s="536">
        <f>IF($D24="","",VLOOKUP($Q$4,Pสรุปปลายปี3!$D$11:$BL$45,46,FALSE))</f>
        <v>71</v>
      </c>
      <c r="K24" s="536">
        <f>IF($D24="","",VLOOKUP($Q$4,Pสรุปปลายปี3!$D$11:$BL$45,47,FALSE))</f>
        <v>74</v>
      </c>
      <c r="L24" s="538">
        <f>IF($D24="","",VLOOKUP($Q$4,Pสรุปปลายปี3!$D$11:$BL$45,48,FALSE))</f>
        <v>73</v>
      </c>
      <c r="M24" s="548">
        <f>IF($D24="","",VLOOKUP($Q$4,Pสรุปปลายปี3!$D$11:$BL$45,49,FALSE))</f>
        <v>3</v>
      </c>
      <c r="N24" s="547"/>
      <c r="O24" s="460"/>
      <c r="P24" s="34"/>
      <c r="Q24" s="34"/>
      <c r="R24" s="34"/>
      <c r="S24" s="34"/>
      <c r="T24" s="236"/>
    </row>
    <row r="25" spans="2:20" s="76" customFormat="1" ht="18.95" customHeight="1">
      <c r="B25" s="236"/>
      <c r="C25" s="34"/>
      <c r="D25" s="536">
        <f>IF(กำหนดรายวิชา!E19="","",กำหนดรายวิชา!E19)</f>
        <v>22</v>
      </c>
      <c r="E25" s="630">
        <f>IF(กำหนดรายวิชา!F19="","",กำหนดรายวิชา!F19)</f>
        <v>22</v>
      </c>
      <c r="F25" s="631"/>
      <c r="G25" s="631"/>
      <c r="H25" s="632"/>
      <c r="I25" s="536">
        <f>IF(D25="","",กำหนดรายวิชา!H19)</f>
        <v>80</v>
      </c>
      <c r="J25" s="536">
        <f>IF($D25="","",VLOOKUP($Q$4,Pสรุปปลายปี3!$D$11:$BL$45,50,FALSE))</f>
        <v>53</v>
      </c>
      <c r="K25" s="536">
        <f>IF($D25="","",VLOOKUP($Q$4,Pสรุปปลายปี3!$D$11:$BL$45,51,FALSE))</f>
        <v>79</v>
      </c>
      <c r="L25" s="538">
        <f>IF($D25="","",VLOOKUP($Q$4,Pสรุปปลายปี3!$D$11:$BL$45,52,FALSE))</f>
        <v>66</v>
      </c>
      <c r="M25" s="548">
        <f>IF($D25="","",VLOOKUP($Q$4,Pสรุปปลายปี3!$D$11:$BL$45,53,FALSE))</f>
        <v>2.5</v>
      </c>
      <c r="N25" s="547"/>
      <c r="O25" s="460"/>
      <c r="P25" s="34"/>
      <c r="Q25" s="34"/>
      <c r="R25" s="34"/>
      <c r="S25" s="34"/>
      <c r="T25" s="236"/>
    </row>
    <row r="26" spans="2:20" s="76" customFormat="1" ht="18.95" customHeight="1">
      <c r="B26" s="236"/>
      <c r="C26" s="34"/>
      <c r="D26" s="536">
        <f>IF(กำหนดรายวิชา!E20="","",กำหนดรายวิชา!E20)</f>
        <v>33</v>
      </c>
      <c r="E26" s="630">
        <f>IF(กำหนดรายวิชา!F20="","",กำหนดรายวิชา!F20)</f>
        <v>33333</v>
      </c>
      <c r="F26" s="631"/>
      <c r="G26" s="631"/>
      <c r="H26" s="632"/>
      <c r="I26" s="536">
        <f>IF(D26="","",กำหนดรายวิชา!H20)</f>
        <v>80</v>
      </c>
      <c r="J26" s="536">
        <f>IF($D26="","",VLOOKUP($Q$4,Pสรุปปลายปี3!$D$11:$BL$45,54,FALSE))</f>
        <v>71</v>
      </c>
      <c r="K26" s="536">
        <f>IF($D26="","",VLOOKUP($Q$4,Pสรุปปลายปี3!$D$11:$BL$45,55,FALSE))</f>
        <v>74</v>
      </c>
      <c r="L26" s="538">
        <f>IF($D26="","",VLOOKUP($Q$4,Pสรุปปลายปี3!$D$11:$BL$45,56,FALSE))</f>
        <v>73</v>
      </c>
      <c r="M26" s="548">
        <f>IF($D26="","",VLOOKUP($Q$4,Pสรุปปลายปี3!$D$11:$BL$45,57,FALSE))</f>
        <v>3</v>
      </c>
      <c r="N26" s="547"/>
      <c r="O26" s="460"/>
      <c r="P26" s="34"/>
      <c r="Q26" s="34"/>
      <c r="R26" s="34"/>
      <c r="S26" s="34"/>
      <c r="T26" s="236"/>
    </row>
    <row r="27" spans="2:20" s="76" customFormat="1" ht="18.95" customHeight="1">
      <c r="B27" s="236"/>
      <c r="C27" s="34"/>
      <c r="D27" s="539"/>
      <c r="E27" s="633" t="s">
        <v>209</v>
      </c>
      <c r="F27" s="634"/>
      <c r="G27" s="634"/>
      <c r="H27" s="635"/>
      <c r="I27" s="539"/>
      <c r="J27" s="540"/>
      <c r="K27" s="536"/>
      <c r="L27" s="537"/>
      <c r="M27" s="541"/>
      <c r="N27" s="540"/>
      <c r="O27" s="461"/>
      <c r="P27" s="34"/>
      <c r="Q27" s="34"/>
      <c r="R27" s="34"/>
      <c r="S27" s="34"/>
      <c r="T27" s="236"/>
    </row>
    <row r="28" spans="2:20" s="76" customFormat="1" ht="18.95" customHeight="1">
      <c r="B28" s="236"/>
      <c r="C28" s="34"/>
      <c r="D28" s="539"/>
      <c r="E28" s="626" t="s">
        <v>271</v>
      </c>
      <c r="F28" s="627"/>
      <c r="G28" s="627"/>
      <c r="H28" s="628"/>
      <c r="I28" s="539" t="s">
        <v>226</v>
      </c>
      <c r="J28" s="540"/>
      <c r="K28" s="539" t="str">
        <f>IF($H41="","",VLOOKUP($Q$4,พัฒนาผู้เรียน!$D$7:$J$41,4,FALSE))</f>
        <v>ผ่าน</v>
      </c>
      <c r="L28" s="540"/>
      <c r="M28" s="541"/>
      <c r="N28" s="540"/>
      <c r="O28" s="461"/>
      <c r="P28" s="34"/>
      <c r="Q28" s="34"/>
      <c r="R28" s="34"/>
      <c r="S28" s="34"/>
      <c r="T28" s="236"/>
    </row>
    <row r="29" spans="2:20" s="76" customFormat="1" ht="18.95" customHeight="1">
      <c r="B29" s="236"/>
      <c r="C29" s="34"/>
      <c r="D29" s="539"/>
      <c r="E29" s="626" t="s">
        <v>227</v>
      </c>
      <c r="F29" s="627"/>
      <c r="G29" s="627"/>
      <c r="H29" s="628"/>
      <c r="I29" s="539" t="s">
        <v>226</v>
      </c>
      <c r="J29" s="540"/>
      <c r="K29" s="539" t="str">
        <f>IF($H41="","",VLOOKUP($Q$4,พัฒนาผู้เรียน!$D$7:$J$41,3,FALSE))</f>
        <v>ผ่าน</v>
      </c>
      <c r="L29" s="540"/>
      <c r="M29" s="541"/>
      <c r="N29" s="540"/>
      <c r="O29" s="461"/>
      <c r="P29" s="34"/>
      <c r="Q29" s="34"/>
      <c r="R29" s="34"/>
      <c r="S29" s="34"/>
      <c r="T29" s="236"/>
    </row>
    <row r="30" spans="2:20" s="76" customFormat="1" ht="18.95" customHeight="1">
      <c r="B30" s="236"/>
      <c r="C30" s="34"/>
      <c r="D30" s="539"/>
      <c r="E30" s="626" t="s">
        <v>244</v>
      </c>
      <c r="F30" s="627"/>
      <c r="G30" s="627"/>
      <c r="H30" s="628"/>
      <c r="I30" s="539" t="s">
        <v>226</v>
      </c>
      <c r="J30" s="540"/>
      <c r="K30" s="539" t="str">
        <f>IF($H41="","",VLOOKUP($Q$4,พัฒนาผู้เรียน!$D$7:$J$41,5,FALSE))</f>
        <v>ผ่าน</v>
      </c>
      <c r="L30" s="540"/>
      <c r="M30" s="541"/>
      <c r="N30" s="540"/>
      <c r="O30" s="461"/>
      <c r="P30" s="34"/>
      <c r="Q30" s="34"/>
      <c r="R30" s="34"/>
      <c r="S30" s="34"/>
      <c r="T30" s="236"/>
    </row>
    <row r="31" spans="2:20" s="76" customFormat="1" ht="18.95" customHeight="1">
      <c r="B31" s="236"/>
      <c r="C31" s="34"/>
      <c r="D31" s="539"/>
      <c r="E31" s="626" t="s">
        <v>228</v>
      </c>
      <c r="F31" s="627"/>
      <c r="G31" s="627"/>
      <c r="H31" s="628"/>
      <c r="I31" s="539" t="s">
        <v>226</v>
      </c>
      <c r="J31" s="540"/>
      <c r="K31" s="539" t="str">
        <f>IF($H41="","",VLOOKUP($Q$4,พัฒนาผู้เรียน!$D$7:$J$41,6,FALSE))</f>
        <v>ผ่าน</v>
      </c>
      <c r="L31" s="540"/>
      <c r="M31" s="541"/>
      <c r="N31" s="540"/>
      <c r="O31" s="461"/>
      <c r="P31" s="34"/>
      <c r="Q31" s="34"/>
      <c r="R31" s="34"/>
      <c r="S31" s="34"/>
      <c r="T31" s="236"/>
    </row>
    <row r="32" spans="2:20" s="76" customFormat="1" ht="9.75" customHeight="1">
      <c r="B32" s="236"/>
      <c r="C32" s="34"/>
      <c r="D32" s="532"/>
      <c r="E32" s="532"/>
      <c r="F32" s="532"/>
      <c r="G32" s="532"/>
      <c r="H32" s="532"/>
      <c r="I32" s="532"/>
      <c r="J32" s="532"/>
      <c r="K32" s="532"/>
      <c r="L32" s="532"/>
      <c r="M32" s="532"/>
      <c r="N32" s="532"/>
      <c r="O32" s="35"/>
      <c r="P32" s="34"/>
      <c r="Q32" s="34"/>
      <c r="R32" s="34"/>
      <c r="S32" s="34"/>
      <c r="T32" s="236"/>
    </row>
    <row r="33" spans="2:20" s="76" customFormat="1" ht="18.95" customHeight="1">
      <c r="B33" s="236"/>
      <c r="C33" s="34"/>
      <c r="D33" s="629" t="s">
        <v>90</v>
      </c>
      <c r="E33" s="629"/>
      <c r="F33" s="629"/>
      <c r="G33" s="629"/>
      <c r="H33" s="629" t="s">
        <v>225</v>
      </c>
      <c r="I33" s="629"/>
      <c r="J33" s="532"/>
      <c r="K33" s="532" t="str">
        <f>IF(J34="","","ลงชื่อ")</f>
        <v>ลงชื่อ</v>
      </c>
      <c r="L33" s="532"/>
      <c r="M33" s="624" t="str">
        <f>IF(J34="","","ครูประจำชั้น")</f>
        <v>ครูประจำชั้น</v>
      </c>
      <c r="N33" s="624"/>
      <c r="O33" s="35"/>
      <c r="P33" s="34"/>
      <c r="Q33" s="34"/>
      <c r="R33" s="34"/>
      <c r="S33" s="34"/>
      <c r="T33" s="236"/>
    </row>
    <row r="34" spans="2:20" s="76" customFormat="1" ht="18.95" customHeight="1">
      <c r="B34" s="236"/>
      <c r="C34" s="34"/>
      <c r="D34" s="629"/>
      <c r="E34" s="629"/>
      <c r="F34" s="629"/>
      <c r="G34" s="629"/>
      <c r="H34" s="539" t="s">
        <v>229</v>
      </c>
      <c r="I34" s="539" t="s">
        <v>230</v>
      </c>
      <c r="J34" s="613" t="str">
        <f>IF(ข้อมูลพื้นฐาน!T9="","","("&amp;ข้อมูลพื้นฐาน!T9&amp;")")</f>
        <v>(นางสาวแพรวา  สื่อบ้านครูปุยฝ้าย)</v>
      </c>
      <c r="K34" s="625"/>
      <c r="L34" s="625"/>
      <c r="M34" s="625"/>
      <c r="N34" s="625"/>
      <c r="O34" s="35"/>
      <c r="P34" s="34"/>
      <c r="Q34" s="34"/>
      <c r="R34" s="34"/>
      <c r="S34" s="34"/>
      <c r="T34" s="236"/>
    </row>
    <row r="35" spans="2:20" s="76" customFormat="1" ht="18.95" customHeight="1">
      <c r="B35" s="236"/>
      <c r="C35" s="34"/>
      <c r="D35" s="609" t="s">
        <v>231</v>
      </c>
      <c r="E35" s="610"/>
      <c r="F35" s="610"/>
      <c r="G35" s="611"/>
      <c r="H35" s="542">
        <f>กำหนดรายวิชา!Q22</f>
        <v>21</v>
      </c>
      <c r="I35" s="539">
        <f>H35</f>
        <v>21</v>
      </c>
      <c r="J35" s="532"/>
      <c r="K35" s="532"/>
      <c r="L35" s="532"/>
      <c r="M35" s="532"/>
      <c r="N35" s="532"/>
      <c r="O35" s="35"/>
      <c r="P35" s="34"/>
      <c r="Q35" s="34"/>
      <c r="R35" s="34"/>
      <c r="S35" s="34"/>
      <c r="T35" s="236"/>
    </row>
    <row r="36" spans="2:20" s="76" customFormat="1" ht="18.95" customHeight="1">
      <c r="B36" s="236"/>
      <c r="C36" s="34"/>
      <c r="D36" s="609" t="s">
        <v>232</v>
      </c>
      <c r="E36" s="610"/>
      <c r="F36" s="610"/>
      <c r="G36" s="611"/>
      <c r="H36" s="542">
        <f>กำหนดรายวิชา!R22</f>
        <v>9</v>
      </c>
      <c r="I36" s="539">
        <f>H36</f>
        <v>9</v>
      </c>
      <c r="J36" s="532"/>
      <c r="K36" s="532" t="str">
        <f>IF(J37="","","ลงชื่อ")</f>
        <v>ลงชื่อ</v>
      </c>
      <c r="L36" s="532"/>
      <c r="M36" s="624" t="str">
        <f>IF(J37="","","ครูประจำชั้น")</f>
        <v>ครูประจำชั้น</v>
      </c>
      <c r="N36" s="624"/>
      <c r="O36" s="35"/>
      <c r="P36" s="34"/>
      <c r="Q36" s="34"/>
      <c r="R36" s="34"/>
      <c r="S36" s="34"/>
      <c r="T36" s="236"/>
    </row>
    <row r="37" spans="2:20" s="76" customFormat="1" ht="18.95" customHeight="1">
      <c r="B37" s="236"/>
      <c r="C37" s="34"/>
      <c r="D37" s="609" t="s">
        <v>233</v>
      </c>
      <c r="E37" s="610"/>
      <c r="F37" s="610"/>
      <c r="G37" s="611"/>
      <c r="H37" s="542">
        <f>IF(H35="","", SUM(H35:H36))</f>
        <v>30</v>
      </c>
      <c r="I37" s="542">
        <f>IF(I35="","", SUM(I35:I36))</f>
        <v>30</v>
      </c>
      <c r="J37" s="613" t="str">
        <f>IF(ข้อมูลพื้นฐาน!T8="","","("&amp;ข้อมูลพื้นฐาน!T8&amp;")")</f>
        <v>(นางสาวปุยฝ้าย  สื่อบ้านครูปุยฝ้าย)</v>
      </c>
      <c r="K37" s="625"/>
      <c r="L37" s="625"/>
      <c r="M37" s="625"/>
      <c r="N37" s="625"/>
      <c r="O37" s="35"/>
      <c r="P37" s="34"/>
      <c r="Q37" s="34"/>
      <c r="R37" s="34"/>
      <c r="S37" s="34"/>
      <c r="T37" s="236"/>
    </row>
    <row r="38" spans="2:20" s="76" customFormat="1" ht="18.95" customHeight="1">
      <c r="B38" s="236"/>
      <c r="C38" s="34"/>
      <c r="D38" s="609" t="s">
        <v>234</v>
      </c>
      <c r="E38" s="610"/>
      <c r="F38" s="610"/>
      <c r="G38" s="611"/>
      <c r="H38" s="621">
        <f>IF(M12="","",IF(N12="ร.","",IF(N12="มส.","",VLOOKUP($Q$4,Pสรุปเกรด!D6:U40,17,FALSE))))</f>
        <v>2.85</v>
      </c>
      <c r="I38" s="621" t="e">
        <f>IF(#REF!="","",IF(J33="ร.","",IF(J33="มส.","",VLOOKUP($Q$4,การงาน!#REF!,39,FALSE))))</f>
        <v>#REF!</v>
      </c>
      <c r="J38" s="532"/>
      <c r="K38" s="532"/>
      <c r="L38" s="532"/>
      <c r="M38" s="532"/>
      <c r="N38" s="532"/>
      <c r="O38" s="35"/>
      <c r="P38" s="34"/>
      <c r="Q38" s="34"/>
      <c r="R38" s="34"/>
      <c r="S38" s="34"/>
      <c r="T38" s="236"/>
    </row>
    <row r="39" spans="2:20" s="76" customFormat="1" ht="18.95" customHeight="1">
      <c r="B39" s="236"/>
      <c r="C39" s="34"/>
      <c r="D39" s="609" t="s">
        <v>235</v>
      </c>
      <c r="E39" s="610"/>
      <c r="F39" s="610"/>
      <c r="G39" s="611"/>
      <c r="H39" s="622" t="str">
        <f>IF($Q$4="","",VLOOKUP($Q$4,คุณลักษณะ!D10:Z44,23,FALSE))</f>
        <v>ดีเยี่ยม</v>
      </c>
      <c r="I39" s="623"/>
      <c r="J39" s="532"/>
      <c r="K39" s="532" t="str">
        <f>IF(J40="","","ลงชื่อ")</f>
        <v>ลงชื่อ</v>
      </c>
      <c r="L39" s="532"/>
      <c r="M39" s="532"/>
      <c r="N39" s="532"/>
      <c r="O39" s="35"/>
      <c r="P39" s="34"/>
      <c r="Q39" s="34"/>
      <c r="R39" s="34"/>
      <c r="S39" s="34"/>
      <c r="T39" s="236"/>
    </row>
    <row r="40" spans="2:20" s="76" customFormat="1" ht="18.95" customHeight="1">
      <c r="B40" s="236"/>
      <c r="C40" s="34"/>
      <c r="D40" s="609" t="s">
        <v>236</v>
      </c>
      <c r="E40" s="610"/>
      <c r="F40" s="610"/>
      <c r="G40" s="611"/>
      <c r="H40" s="622" t="str">
        <f>IF($Q$4="","",VLOOKUP($Q$4,การอ่าน!D9:M43,10,FALSE))</f>
        <v>ดีเยี่ยม</v>
      </c>
      <c r="I40" s="623"/>
      <c r="J40" s="613" t="str">
        <f>IF(ข้อมูลพื้นฐาน!E10="","","("&amp;ข้อมูลพื้นฐาน!E10&amp;")")</f>
        <v>(นายคอม  ดอทคอม)</v>
      </c>
      <c r="K40" s="614"/>
      <c r="L40" s="614"/>
      <c r="M40" s="614"/>
      <c r="N40" s="614"/>
      <c r="O40" s="35"/>
      <c r="P40" s="34"/>
      <c r="Q40" s="34"/>
      <c r="R40" s="34"/>
      <c r="S40" s="34"/>
      <c r="T40" s="236"/>
    </row>
    <row r="41" spans="2:20" s="76" customFormat="1" ht="21.75" customHeight="1">
      <c r="B41" s="236"/>
      <c r="C41" s="34"/>
      <c r="D41" s="609" t="s">
        <v>237</v>
      </c>
      <c r="E41" s="610"/>
      <c r="F41" s="610"/>
      <c r="G41" s="611"/>
      <c r="H41" s="612" t="str">
        <f>IF(H40="","",VLOOKUP($Q$4,พัฒนาผู้เรียน!D7:K41,7,FALSE))</f>
        <v>ผ่าน</v>
      </c>
      <c r="I41" s="612"/>
      <c r="J41" s="613" t="str">
        <f>ข้อมูลพื้นฐาน!L10&amp;""&amp;ข้อมูลพื้นฐาน!E5</f>
        <v>ผู้อำนวยการโรงเรียนบ้านงิ้วมีชัย</v>
      </c>
      <c r="K41" s="614"/>
      <c r="L41" s="614"/>
      <c r="M41" s="614"/>
      <c r="N41" s="614"/>
      <c r="O41" s="462"/>
      <c r="P41" s="34"/>
      <c r="Q41" s="34"/>
      <c r="R41" s="34"/>
      <c r="S41" s="34"/>
      <c r="T41" s="236"/>
    </row>
    <row r="42" spans="2:20">
      <c r="B42" s="60"/>
      <c r="C42" s="13"/>
      <c r="D42" s="33"/>
      <c r="E42" s="33"/>
      <c r="F42" s="33"/>
      <c r="G42" s="33"/>
      <c r="H42" s="33"/>
      <c r="I42" s="33"/>
      <c r="J42" s="33"/>
      <c r="K42" s="462"/>
      <c r="L42" s="462"/>
      <c r="M42" s="462"/>
      <c r="N42" s="462"/>
      <c r="O42" s="462"/>
      <c r="P42" s="13"/>
      <c r="Q42" s="13"/>
      <c r="R42" s="13"/>
      <c r="S42" s="13"/>
      <c r="T42" s="60"/>
    </row>
    <row r="43" spans="2:20">
      <c r="B43" s="60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60"/>
    </row>
    <row r="44" spans="2:20"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</row>
  </sheetData>
  <sheetProtection algorithmName="SHA-512" hashValue="obER8gSr+v3GN/KHjda0cfKuwpDe9mF/TvV9beDkE7Rlt02rY/ri8eE6GSoqFHQ9N3RKfh5FnW9TNklmKCM6Fw==" saltValue="c7qNkKCGDD+TMX1WXlSZSg==" spinCount="100000" sheet="1" scenarios="1"/>
  <mergeCells count="56">
    <mergeCell ref="F7:I7"/>
    <mergeCell ref="J7:L7"/>
    <mergeCell ref="P4:P5"/>
    <mergeCell ref="R4:R5"/>
    <mergeCell ref="Q4:Q5"/>
    <mergeCell ref="F3:N3"/>
    <mergeCell ref="P3:R3"/>
    <mergeCell ref="F4:N4"/>
    <mergeCell ref="F5:N5"/>
    <mergeCell ref="F6:N6"/>
    <mergeCell ref="D9:D10"/>
    <mergeCell ref="E9:H10"/>
    <mergeCell ref="I9:I10"/>
    <mergeCell ref="O9:O10"/>
    <mergeCell ref="J9:N9"/>
    <mergeCell ref="E24:H24"/>
    <mergeCell ref="E12:H12"/>
    <mergeCell ref="E13:H13"/>
    <mergeCell ref="E14:H14"/>
    <mergeCell ref="E15:H15"/>
    <mergeCell ref="E16:H16"/>
    <mergeCell ref="E17:H17"/>
    <mergeCell ref="E18:H18"/>
    <mergeCell ref="E19:H19"/>
    <mergeCell ref="E20:H20"/>
    <mergeCell ref="E22:H22"/>
    <mergeCell ref="E23:H23"/>
    <mergeCell ref="E25:H25"/>
    <mergeCell ref="E26:H26"/>
    <mergeCell ref="E27:H27"/>
    <mergeCell ref="E28:H28"/>
    <mergeCell ref="E29:H29"/>
    <mergeCell ref="D37:G37"/>
    <mergeCell ref="J37:N37"/>
    <mergeCell ref="E30:H30"/>
    <mergeCell ref="E31:H31"/>
    <mergeCell ref="D33:G34"/>
    <mergeCell ref="H33:I33"/>
    <mergeCell ref="M33:N33"/>
    <mergeCell ref="J34:N34"/>
    <mergeCell ref="D41:G41"/>
    <mergeCell ref="H41:I41"/>
    <mergeCell ref="J41:N41"/>
    <mergeCell ref="M10:N10"/>
    <mergeCell ref="E11:H11"/>
    <mergeCell ref="E21:H21"/>
    <mergeCell ref="D38:G38"/>
    <mergeCell ref="H38:I38"/>
    <mergeCell ref="D39:G39"/>
    <mergeCell ref="H39:I39"/>
    <mergeCell ref="D40:G40"/>
    <mergeCell ref="H40:I40"/>
    <mergeCell ref="J40:N40"/>
    <mergeCell ref="D35:G35"/>
    <mergeCell ref="D36:G36"/>
    <mergeCell ref="M36:N36"/>
  </mergeCells>
  <conditionalFormatting sqref="K12:K27">
    <cfRule type="cellIs" dxfId="47" priority="1" stopIfTrue="1" operator="equal">
      <formula>"ร"</formula>
    </cfRule>
  </conditionalFormatting>
  <pageMargins left="0.27559055118110237" right="0" top="0.31496062992125984" bottom="0" header="0" footer="0"/>
  <pageSetup paperSize="9" orientation="portrait" horizontalDpi="4294967293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ข้อมูลนร.2!$D$7:$D$41</xm:f>
          </x14:formula1>
          <xm:sqref>Q4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54</vt:i4>
      </vt:variant>
      <vt:variant>
        <vt:lpstr>ช่วงที่มีชื่อ</vt:lpstr>
      </vt:variant>
      <vt:variant>
        <vt:i4>65</vt:i4>
      </vt:variant>
    </vt:vector>
  </HeadingPairs>
  <TitlesOfParts>
    <vt:vector size="119" baseType="lpstr">
      <vt:lpstr>Home</vt:lpstr>
      <vt:lpstr>Menu</vt:lpstr>
      <vt:lpstr>ข้อมูลพื้นฐาน</vt:lpstr>
      <vt:lpstr>ข้อมูลนร.1</vt:lpstr>
      <vt:lpstr>ข้อมูลนร.2</vt:lpstr>
      <vt:lpstr>ข้อมูลนร.3</vt:lpstr>
      <vt:lpstr>ข้อมูลนร.4</vt:lpstr>
      <vt:lpstr>ปพ5</vt:lpstr>
      <vt:lpstr>ปพ.6</vt:lpstr>
      <vt:lpstr>กำหนดรายวิชา</vt:lpstr>
      <vt:lpstr>SS</vt:lpstr>
      <vt:lpstr>พค</vt:lpstr>
      <vt:lpstr>มิย</vt:lpstr>
      <vt:lpstr>กค</vt:lpstr>
      <vt:lpstr>สค</vt:lpstr>
      <vt:lpstr>กย</vt:lpstr>
      <vt:lpstr>ตค</vt:lpstr>
      <vt:lpstr>พย</vt:lpstr>
      <vt:lpstr>ธค</vt:lpstr>
      <vt:lpstr>มค</vt:lpstr>
      <vt:lpstr>กพ</vt:lpstr>
      <vt:lpstr>มีค</vt:lpstr>
      <vt:lpstr>สรุปเวลาเรียน</vt:lpstr>
      <vt:lpstr>ไทย</vt:lpstr>
      <vt:lpstr>คณิต</vt:lpstr>
      <vt:lpstr>วิทย์</vt:lpstr>
      <vt:lpstr>สังคม</vt:lpstr>
      <vt:lpstr>ประวัติ</vt:lpstr>
      <vt:lpstr>สุขศึกษา</vt:lpstr>
      <vt:lpstr>ศิลปะ</vt:lpstr>
      <vt:lpstr>การงาน</vt:lpstr>
      <vt:lpstr>Eพฐ</vt:lpstr>
      <vt:lpstr>พต.1</vt:lpstr>
      <vt:lpstr>พต.2</vt:lpstr>
      <vt:lpstr>พต.3</vt:lpstr>
      <vt:lpstr>พต.4</vt:lpstr>
      <vt:lpstr>พต.5</vt:lpstr>
      <vt:lpstr>การอ่าน</vt:lpstr>
      <vt:lpstr>คุณลักษณะ</vt:lpstr>
      <vt:lpstr>พัฒนาผู้เรียน</vt:lpstr>
      <vt:lpstr>Pสรุปปลายปี1</vt:lpstr>
      <vt:lpstr>Pสรุปปลายปี2</vt:lpstr>
      <vt:lpstr>Pสรุปปลายปี3</vt:lpstr>
      <vt:lpstr>Pสรุปปลายปี4</vt:lpstr>
      <vt:lpstr>Pสรุปเกรด</vt:lpstr>
      <vt:lpstr>Pสรุปแยก</vt:lpstr>
      <vt:lpstr>Pการอ่าน</vt:lpstr>
      <vt:lpstr>Pคุณลักษณะฯ </vt:lpstr>
      <vt:lpstr>Pพัฒนาผู้เรียน </vt:lpstr>
      <vt:lpstr>Pแผนภูมิ</vt:lpstr>
      <vt:lpstr>Pแผนภูมิ2</vt:lpstr>
      <vt:lpstr>คำอธิบายคุณลักษณะ</vt:lpstr>
      <vt:lpstr>รูปแบบรายงาน</vt:lpstr>
      <vt:lpstr>Sheet1</vt:lpstr>
      <vt:lpstr>Eพฐ!Print_Area</vt:lpstr>
      <vt:lpstr>Pการอ่าน!Print_Area</vt:lpstr>
      <vt:lpstr>'Pคุณลักษณะฯ '!Print_Area</vt:lpstr>
      <vt:lpstr>Pแผนภูมิ!Print_Area</vt:lpstr>
      <vt:lpstr>Pแผนภูมิ2!Print_Area</vt:lpstr>
      <vt:lpstr>'Pพัฒนาผู้เรียน '!Print_Area</vt:lpstr>
      <vt:lpstr>Pสรุปเกรด!Print_Area</vt:lpstr>
      <vt:lpstr>Pสรุปปลายปี1!Print_Area</vt:lpstr>
      <vt:lpstr>Pสรุปปลายปี2!Print_Area</vt:lpstr>
      <vt:lpstr>Pสรุปปลายปี3!Print_Area</vt:lpstr>
      <vt:lpstr>Pสรุปปลายปี4!Print_Area</vt:lpstr>
      <vt:lpstr>Pสรุปแยก!Print_Area</vt:lpstr>
      <vt:lpstr>กค!Print_Area</vt:lpstr>
      <vt:lpstr>กพ!Print_Area</vt:lpstr>
      <vt:lpstr>กย!Print_Area</vt:lpstr>
      <vt:lpstr>การงาน!Print_Area</vt:lpstr>
      <vt:lpstr>การอ่าน!Print_Area</vt:lpstr>
      <vt:lpstr>กำหนดรายวิชา!Print_Area</vt:lpstr>
      <vt:lpstr>ข้อมูลนร.2!Print_Area</vt:lpstr>
      <vt:lpstr>ข้อมูลนร.3!Print_Area</vt:lpstr>
      <vt:lpstr>ข้อมูลนร.4!Print_Area</vt:lpstr>
      <vt:lpstr>คณิต!Print_Area</vt:lpstr>
      <vt:lpstr>คำอธิบายคุณลักษณะ!Print_Area</vt:lpstr>
      <vt:lpstr>คุณลักษณะ!Print_Area</vt:lpstr>
      <vt:lpstr>ตค!Print_Area</vt:lpstr>
      <vt:lpstr>ไทย!Print_Area</vt:lpstr>
      <vt:lpstr>ธค!Print_Area</vt:lpstr>
      <vt:lpstr>ปพ.6!Print_Area</vt:lpstr>
      <vt:lpstr>ปพ5!Print_Area</vt:lpstr>
      <vt:lpstr>ประวัติ!Print_Area</vt:lpstr>
      <vt:lpstr>พค!Print_Area</vt:lpstr>
      <vt:lpstr>พต.1!Print_Area</vt:lpstr>
      <vt:lpstr>พต.2!Print_Area</vt:lpstr>
      <vt:lpstr>พต.3!Print_Area</vt:lpstr>
      <vt:lpstr>พต.4!Print_Area</vt:lpstr>
      <vt:lpstr>พต.5!Print_Area</vt:lpstr>
      <vt:lpstr>พย!Print_Area</vt:lpstr>
      <vt:lpstr>พัฒนาผู้เรียน!Print_Area</vt:lpstr>
      <vt:lpstr>มค!Print_Area</vt:lpstr>
      <vt:lpstr>มิย!Print_Area</vt:lpstr>
      <vt:lpstr>มีค!Print_Area</vt:lpstr>
      <vt:lpstr>รูปแบบรายงาน!Print_Area</vt:lpstr>
      <vt:lpstr>วิทย์!Print_Area</vt:lpstr>
      <vt:lpstr>ศิลปะ!Print_Area</vt:lpstr>
      <vt:lpstr>สค!Print_Area</vt:lpstr>
      <vt:lpstr>สรุปเวลาเรียน!Print_Area</vt:lpstr>
      <vt:lpstr>สังคม!Print_Area</vt:lpstr>
      <vt:lpstr>สุขศึกษา!Print_Area</vt:lpstr>
      <vt:lpstr>Eพฐ!Print_Titles</vt:lpstr>
      <vt:lpstr>Pสรุปปลายปี1!Print_Titles</vt:lpstr>
      <vt:lpstr>Pสรุปปลายปี2!Print_Titles</vt:lpstr>
      <vt:lpstr>Pสรุปปลายปี3!Print_Titles</vt:lpstr>
      <vt:lpstr>การงาน!Print_Titles</vt:lpstr>
      <vt:lpstr>คณิต!Print_Titles</vt:lpstr>
      <vt:lpstr>ไทย!Print_Titles</vt:lpstr>
      <vt:lpstr>ประวัติ!Print_Titles</vt:lpstr>
      <vt:lpstr>พต.1!Print_Titles</vt:lpstr>
      <vt:lpstr>พต.2!Print_Titles</vt:lpstr>
      <vt:lpstr>พต.3!Print_Titles</vt:lpstr>
      <vt:lpstr>พต.4!Print_Titles</vt:lpstr>
      <vt:lpstr>พต.5!Print_Titles</vt:lpstr>
      <vt:lpstr>วิทย์!Print_Titles</vt:lpstr>
      <vt:lpstr>ศิลปะ!Print_Titles</vt:lpstr>
      <vt:lpstr>สังคม!Print_Titles</vt:lpstr>
      <vt:lpstr>สุขศึกษา!Print_Titles</vt:lpstr>
    </vt:vector>
  </TitlesOfParts>
  <Company>Windows 10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ปพ.5-6 รายชั้น (100)</dc:title>
  <dc:creator>สื่อบ้านครูปุยฝ้าย</dc:creator>
  <cp:lastModifiedBy>Windows 10</cp:lastModifiedBy>
  <cp:lastPrinted>2024-02-02T04:15:37Z</cp:lastPrinted>
  <dcterms:created xsi:type="dcterms:W3CDTF">2022-03-21T07:56:39Z</dcterms:created>
  <dcterms:modified xsi:type="dcterms:W3CDTF">2024-03-05T12:32:27Z</dcterms:modified>
</cp:coreProperties>
</file>